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20" activeTab="0"/>
  </bookViews>
  <sheets>
    <sheet name="Спринт на печать" sheetId="1" r:id="rId1"/>
    <sheet name="Слалом на печать" sheetId="2" r:id="rId2"/>
    <sheet name="H2H на печать" sheetId="3" r:id="rId3"/>
    <sheet name="Длинная гонка на печать" sheetId="4" r:id="rId4"/>
    <sheet name="Многоборье на печать" sheetId="5" r:id="rId5"/>
  </sheets>
  <externalReferences>
    <externalReference r:id="rId8"/>
    <externalReference r:id="rId9"/>
  </externalReferences>
  <definedNames>
    <definedName name="_xlnm.Print_Titles" localSheetId="2">'H2H на печать'!$1:$13</definedName>
    <definedName name="_xlnm.Print_Titles" localSheetId="3">'Длинная гонка на печать'!$1:$14</definedName>
    <definedName name="_xlnm.Print_Titles" localSheetId="4">'Многоборье на печать'!$1:$13</definedName>
    <definedName name="_xlnm.Print_Titles" localSheetId="1">'Слалом на печать'!$1:$13</definedName>
    <definedName name="_xlnm.Print_Titles" localSheetId="0">'Спринт на печать'!$1:$13</definedName>
    <definedName name="Класс">'[1]Соревнования'!$Q$1:$Q$4</definedName>
    <definedName name="_xlnm.Print_Area" localSheetId="3">'Длинная гонка на печать'!$B$1:$O$151</definedName>
    <definedName name="_xlnm.Print_Area" localSheetId="4">'Многоборье на печать'!$B$1:$Q$153</definedName>
    <definedName name="_xlnm.Print_Area" localSheetId="1">'Слалом на печать'!$B$1:$P$149</definedName>
    <definedName name="_xlnm.Print_Area" localSheetId="0">'Спринт на печать'!$B$1:$O$149</definedName>
    <definedName name="Территории">'[1]Соревнования'!$B$18:$B$34</definedName>
    <definedName name="Тип">'[1]Соревнования'!$J$6:$J$34</definedName>
    <definedName name="Фамилии">'[1]База Рафтинг'!#REF!</definedName>
    <definedName name="ФИО">'[1]База Рафтинг'!$A$1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<sst xmlns="http://schemas.openxmlformats.org/spreadsheetml/2006/main" count="1029" uniqueCount="51">
  <si>
    <t>Рафтинг</t>
  </si>
  <si>
    <t>Протокол результатов</t>
  </si>
  <si>
    <t>спортивная дисциплина "Спринт"</t>
  </si>
  <si>
    <t>дата проведения</t>
  </si>
  <si>
    <t>место проведения</t>
  </si>
  <si>
    <t>№ п/п</t>
  </si>
  <si>
    <t>Команда</t>
  </si>
  <si>
    <t>Номер</t>
  </si>
  <si>
    <t>Состав</t>
  </si>
  <si>
    <t>Субъект РФ</t>
  </si>
  <si>
    <t>Время</t>
  </si>
  <si>
    <t>Штраф</t>
  </si>
  <si>
    <t>Результат</t>
  </si>
  <si>
    <t>Место</t>
  </si>
  <si>
    <t>Очки</t>
  </si>
  <si>
    <t>Выполнение разряда</t>
  </si>
  <si>
    <t/>
  </si>
  <si>
    <t>ВК</t>
  </si>
  <si>
    <t>Главный судья</t>
  </si>
  <si>
    <t>Главный секретарь</t>
  </si>
  <si>
    <t>http://www.raftspb.ru/</t>
  </si>
  <si>
    <t>спортивная дисциплина "Слалом"</t>
  </si>
  <si>
    <t>1-я попытка</t>
  </si>
  <si>
    <t>2-я попытка</t>
  </si>
  <si>
    <t>Лучшая попытка</t>
  </si>
  <si>
    <t>www.raftspb.ru</t>
  </si>
  <si>
    <t>спортивная дисциплина "Параллельный спринт"</t>
  </si>
  <si>
    <t>Питер</t>
  </si>
  <si>
    <t>Санкт-Петербург</t>
  </si>
  <si>
    <t>Лососи</t>
  </si>
  <si>
    <t>Северные вепри</t>
  </si>
  <si>
    <t>ГБОУ 292</t>
  </si>
  <si>
    <t>Амфибия</t>
  </si>
  <si>
    <t>Ласточки</t>
  </si>
  <si>
    <t>КМС</t>
  </si>
  <si>
    <t>1сп</t>
  </si>
  <si>
    <t>спортивная дисциплина "Длинная гонка"</t>
  </si>
  <si>
    <t>н/ст</t>
  </si>
  <si>
    <t>ПРОТОКОЛ РЕЗУЛЬТАТОВ</t>
  </si>
  <si>
    <t>спортивная дисциплина "Многоборье"</t>
  </si>
  <si>
    <t>Спринт</t>
  </si>
  <si>
    <t>Параллельный спринт</t>
  </si>
  <si>
    <t>Слалом</t>
  </si>
  <si>
    <t>Длинная гонка</t>
  </si>
  <si>
    <t>Общая сумма</t>
  </si>
  <si>
    <t>Комплекс спринт</t>
  </si>
  <si>
    <t>Комплекс Н2Н</t>
  </si>
  <si>
    <t>Комплекс слалом</t>
  </si>
  <si>
    <t>Комплекс дл.гонка</t>
  </si>
  <si>
    <t>Комплекс многоборье</t>
  </si>
  <si>
    <t>ИТОГО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</si>
</sst>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  <numFmt numFmtId="181" formatCode="mm:ss.00"/>
    <numFmt numFmtId="182" formatCode="#\ ##0;\(#\ ##0\);\-\ "/>
  </numFmts>
  <fonts count="67">
    <font>
      <sz val="10"/>
      <name val="Arial"/>
      <family val="2"/>
    </font>
    <font>
      <sz val="11"/>
      <name val="Calibri"/>
      <family val="2"/>
    </font>
    <font>
      <b/>
      <sz val="12"/>
      <name val="Times New Roman Cyr"/>
      <family val="2"/>
    </font>
    <font>
      <b/>
      <sz val="10"/>
      <name val="Times New Roman Cyr"/>
      <family val="2"/>
    </font>
    <font>
      <b/>
      <sz val="14"/>
      <name val="Times New Roman Cyr"/>
      <family val="2"/>
    </font>
    <font>
      <u val="single"/>
      <sz val="10"/>
      <color indexed="30"/>
      <name val="Arial"/>
      <family val="2"/>
    </font>
    <font>
      <sz val="14"/>
      <name val="Times New Roman Cyr"/>
      <family val="2"/>
    </font>
    <font>
      <sz val="9"/>
      <name val="Times New Roman Cyr"/>
      <family val="2"/>
    </font>
    <font>
      <sz val="10"/>
      <name val="Times New Roman"/>
      <family val="1"/>
    </font>
    <font>
      <b/>
      <sz val="11"/>
      <name val="Times New Roman Cyr"/>
      <family val="2"/>
    </font>
    <font>
      <b/>
      <sz val="9"/>
      <name val="Times New Roman Cyr"/>
      <family val="2"/>
    </font>
    <font>
      <sz val="12"/>
      <name val="Times New Roman Cyr"/>
      <family val="2"/>
    </font>
    <font>
      <sz val="12"/>
      <color indexed="8"/>
      <name val="Times New Roman Cyr"/>
      <family val="2"/>
    </font>
    <font>
      <sz val="11"/>
      <color indexed="8"/>
      <name val="Times New Roman Cyr"/>
      <family val="2"/>
    </font>
    <font>
      <sz val="10"/>
      <name val="Times New Roman Cyr"/>
      <family val="2"/>
    </font>
    <font>
      <sz val="9"/>
      <color indexed="8"/>
      <name val="Times New Roman Cyr"/>
      <family val="2"/>
    </font>
    <font>
      <u val="single"/>
      <sz val="10"/>
      <color indexed="30"/>
      <name val="Times New Roman Cyr"/>
      <family val="2"/>
    </font>
    <font>
      <sz val="14"/>
      <color indexed="8"/>
      <name val="Times New Roman Cyr"/>
      <family val="2"/>
    </font>
    <font>
      <sz val="10"/>
      <color indexed="8"/>
      <name val="Times New Roman Cyr"/>
      <family val="2"/>
    </font>
    <font>
      <sz val="11"/>
      <name val="Times New Roman Cyr"/>
      <family val="2"/>
    </font>
    <font>
      <b/>
      <sz val="16"/>
      <name val="Times New Roman Cyr"/>
      <family val="2"/>
    </font>
    <font>
      <sz val="16"/>
      <name val="Times New Roman Cyr"/>
      <family val="2"/>
    </font>
    <font>
      <sz val="16"/>
      <color indexed="8"/>
      <name val="Times New Roman Cyr"/>
      <family val="2"/>
    </font>
    <font>
      <sz val="12"/>
      <name val="Arial"/>
      <family val="2"/>
    </font>
    <font>
      <b/>
      <sz val="18"/>
      <name val="Times New Roman Cyr"/>
      <family val="2"/>
    </font>
    <font>
      <sz val="18"/>
      <name val="Times New Roman Cyr"/>
      <family val="2"/>
    </font>
    <font>
      <sz val="18"/>
      <color indexed="8"/>
      <name val="Times New Roman Cyr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0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176" fontId="29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47" fillId="5" borderId="0" applyNumberFormat="0" applyBorder="0" applyAlignment="0" applyProtection="0"/>
    <xf numFmtId="9" fontId="29" fillId="0" borderId="0" applyFont="0" applyFill="0" applyBorder="0" applyAlignment="0" applyProtection="0"/>
    <xf numFmtId="0" fontId="47" fillId="6" borderId="0" applyNumberFormat="0" applyBorder="0" applyAlignment="0" applyProtection="0"/>
    <xf numFmtId="0" fontId="49" fillId="0" borderId="1" applyNumberFormat="0" applyFill="0" applyAlignment="0" applyProtection="0"/>
    <xf numFmtId="0" fontId="50" fillId="7" borderId="2" applyNumberFormat="0" applyAlignment="0" applyProtection="0"/>
    <xf numFmtId="0" fontId="51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29" fillId="9" borderId="3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0" borderId="6" applyNumberFormat="0" applyAlignment="0" applyProtection="0"/>
    <xf numFmtId="0" fontId="60" fillId="11" borderId="7" applyNumberFormat="0" applyAlignment="0" applyProtection="0"/>
    <xf numFmtId="0" fontId="61" fillId="7" borderId="6" applyNumberFormat="0" applyAlignment="0" applyProtection="0"/>
    <xf numFmtId="0" fontId="62" fillId="0" borderId="8" applyNumberFormat="0" applyFill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31" fillId="0" borderId="0">
      <alignment/>
      <protection/>
    </xf>
    <xf numFmtId="0" fontId="47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47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51" fillId="0" borderId="0" xfId="27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80" fontId="2" fillId="0" borderId="9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3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3" fontId="11" fillId="0" borderId="18" xfId="0" applyNumberFormat="1" applyFont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3" fontId="11" fillId="0" borderId="20" xfId="0" applyNumberFormat="1" applyFont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3" fontId="11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18" xfId="0" applyNumberFormat="1" applyFont="1" applyBorder="1" applyAlignment="1" applyProtection="1">
      <alignment horizontal="center" vertical="center"/>
      <protection/>
    </xf>
    <xf numFmtId="3" fontId="2" fillId="0" borderId="20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0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11" fillId="0" borderId="13" xfId="0" applyNumberFormat="1" applyFont="1" applyFill="1" applyBorder="1" applyAlignment="1" applyProtection="1">
      <alignment horizontal="center" vertical="center"/>
      <protection locked="0"/>
    </xf>
    <xf numFmtId="4" fontId="11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>
      <alignment horizontal="center" vertical="center"/>
    </xf>
    <xf numFmtId="0" fontId="66" fillId="0" borderId="0" xfId="27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/>
    </xf>
    <xf numFmtId="181" fontId="11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81" fontId="11" fillId="0" borderId="18" xfId="0" applyNumberFormat="1" applyFont="1" applyFill="1" applyBorder="1" applyAlignment="1" applyProtection="1">
      <alignment horizontal="center" vertical="center"/>
      <protection locked="0"/>
    </xf>
    <xf numFmtId="18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2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82" fontId="20" fillId="0" borderId="0" xfId="0" applyNumberFormat="1" applyFont="1" applyFill="1" applyBorder="1" applyAlignment="1">
      <alignment/>
    </xf>
    <xf numFmtId="180" fontId="20" fillId="0" borderId="9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182" fontId="11" fillId="0" borderId="13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82" fontId="11" fillId="0" borderId="18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 applyProtection="1">
      <alignment horizontal="center" vertical="center"/>
      <protection/>
    </xf>
    <xf numFmtId="1" fontId="11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1" fillId="0" borderId="0" xfId="55" applyFont="1" applyFill="1" applyAlignment="1">
      <alignment/>
      <protection/>
    </xf>
    <xf numFmtId="0" fontId="20" fillId="0" borderId="0" xfId="55" applyFont="1" applyFill="1" applyAlignment="1">
      <alignment horizontal="right"/>
      <protection/>
    </xf>
    <xf numFmtId="0" fontId="20" fillId="0" borderId="0" xfId="0" applyFont="1" applyFill="1" applyBorder="1" applyAlignment="1" applyProtection="1">
      <alignment horizontal="right"/>
      <protection locked="0"/>
    </xf>
    <xf numFmtId="180" fontId="4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182" fontId="3" fillId="0" borderId="13" xfId="0" applyNumberFormat="1" applyFont="1" applyFill="1" applyBorder="1" applyAlignment="1">
      <alignment horizontal="center" vertical="center" wrapText="1"/>
    </xf>
    <xf numFmtId="181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 applyProtection="1">
      <alignment horizontal="center" vertical="center"/>
      <protection locked="0"/>
    </xf>
    <xf numFmtId="181" fontId="12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/>
      <protection/>
    </xf>
    <xf numFmtId="180" fontId="4" fillId="0" borderId="9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27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82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81" fontId="19" fillId="0" borderId="0" xfId="0" applyNumberFormat="1" applyFont="1" applyFill="1" applyBorder="1" applyAlignment="1" applyProtection="1">
      <alignment horizontal="center" vertical="center" wrapText="1"/>
      <protection/>
    </xf>
    <xf numFmtId="181" fontId="1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Обычный 2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74;&#1075;&#1077;&#1085;&#1080;&#1103;\Downloads\Orekhovo_Nadeyus_posledniy%20(1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Roaming\Microsoft\Excel\&#1055;&#1088;&#1086;&#1090;&#1086;&#1082;&#1086;&#1083;%202021%20&#1088;&#1072;&#1092;&#1090;&#1080;&#1085;&#1075;%20(&#1089;&#1090;&#1091;&#1076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Рафтинг"/>
      <sheetName val="ИНСТРУКЦИЯ!!!"/>
      <sheetName val="Соревнования"/>
      <sheetName val="Стартовый"/>
      <sheetName val="Номера по регионам"/>
      <sheetName val="Номера по регионам (2)"/>
      <sheetName val="Мандатная"/>
      <sheetName val="Мандатная на печать"/>
      <sheetName val="Стартовый на печать"/>
      <sheetName val="Спринт"/>
      <sheetName val="Спринт на печать"/>
      <sheetName val="H2H Рафт-6М"/>
      <sheetName val="H2H Рафт-6Ж"/>
      <sheetName val="H2H Рафт-4М"/>
      <sheetName val="H2H Рафт-4Ж"/>
      <sheetName val="H2H на печать"/>
      <sheetName val="Стартовый для слалома"/>
      <sheetName val="Стартовый для слалома (2)"/>
      <sheetName val="Слалом"/>
      <sheetName val="Слалом на печать"/>
      <sheetName val="Стартовый для гонки"/>
      <sheetName val="Стартовый для гонки (2)"/>
      <sheetName val="Длинная гонка"/>
      <sheetName val="Длинная гонка на печать"/>
      <sheetName val="Многоборье на печать"/>
      <sheetName val="Комплексный"/>
      <sheetName val="Грамоты"/>
      <sheetName val="Отчет судьи-1"/>
      <sheetName val="Отчет судьи-2"/>
      <sheetName val="Не трогать ==&gt;"/>
      <sheetName val="Заявка"/>
      <sheetName val="Жеребьевка"/>
      <sheetName val="Многоборье"/>
      <sheetName val="Для формул"/>
      <sheetName val="Разряды"/>
      <sheetName val="Сетка"/>
      <sheetName val="Судьи"/>
      <sheetName val="список СК"/>
      <sheetName val="Список судей"/>
    </sheetNames>
    <definedNames>
      <definedName name="Hide"/>
      <definedName name="Show"/>
    </definedNames>
    <sheetDataSet>
      <sheetData sheetId="2">
        <row r="5">
          <cell r="G5" t="str">
            <v>www.raftspb.ru</v>
          </cell>
        </row>
        <row r="9">
          <cell r="D9" t="str">
            <v>оз. Верхолино (Фигурное), Всеволожский район, Ленинградская область</v>
          </cell>
        </row>
        <row r="11">
          <cell r="B11" t="str">
            <v>ПС16</v>
          </cell>
        </row>
        <row r="13">
          <cell r="B13" t="str">
            <v>R-6 мужчины</v>
          </cell>
        </row>
        <row r="14">
          <cell r="B14" t="str">
            <v>R-6 женщины</v>
          </cell>
        </row>
        <row r="15">
          <cell r="B15" t="str">
            <v>R-4 мужчины</v>
          </cell>
        </row>
        <row r="16">
          <cell r="B16" t="str">
            <v>R-4 женщины</v>
          </cell>
        </row>
        <row r="36">
          <cell r="E36" t="str">
            <v>Яковлева Е.Л. (СС1К)</v>
          </cell>
        </row>
        <row r="38">
          <cell r="E38" t="str">
            <v>Нерадовский А.С. (СС1К)</v>
          </cell>
        </row>
      </sheetData>
      <sheetData sheetId="3">
        <row r="1">
          <cell r="B1" t="str">
            <v>Федерация Рафтинга Санкт-Петербурга</v>
          </cell>
        </row>
        <row r="3">
          <cell r="B3" t="str">
            <v>Первенство Санкт-Петербурга по рафтингу среди юношей/девушек до 16 лет</v>
          </cell>
        </row>
        <row r="9">
          <cell r="B9" t="str">
            <v>14 - 15 мая 2022 года</v>
          </cell>
          <cell r="E9" t="str">
            <v>оз. Верхолино (Фигурное), Всеволожский район, Ленинградская область</v>
          </cell>
        </row>
      </sheetData>
      <sheetData sheetId="8">
        <row r="13">
          <cell r="C13" t="str">
            <v>Лососи</v>
          </cell>
          <cell r="D13" t="str">
            <v>Санкт-Петербург</v>
          </cell>
          <cell r="E13" t="str">
    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    </cell>
          <cell r="F13">
            <v>23</v>
          </cell>
        </row>
        <row r="14">
          <cell r="C14" t="str">
            <v>Питер</v>
          </cell>
          <cell r="D14" t="str">
            <v>Санкт-Петербург</v>
          </cell>
          <cell r="E14" t="str">
            <v>Ломцов Михаил (3юн, 2010), Юсупжанов Иркин (б/р, 2010), Земсков Михаил (3юн, 2009), Похвалов Роман (3юн, 2008), Родин Юрий (3юн, 2007), Гриднев Николай (3юн, 2010)</v>
          </cell>
          <cell r="F14">
            <v>24</v>
          </cell>
        </row>
        <row r="15">
          <cell r="C15" t="str">
            <v>Северные вепри</v>
          </cell>
          <cell r="D15" t="str">
            <v>Санкт-Петербург</v>
          </cell>
          <cell r="E15" t="str">
    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    </cell>
          <cell r="F15">
            <v>25</v>
          </cell>
        </row>
        <row r="16">
          <cell r="C16" t="str">
            <v>ГБОУ 292</v>
          </cell>
          <cell r="D16" t="str">
            <v>Санкт-Петербург</v>
          </cell>
          <cell r="E16" t="str">
            <v>Гаппоев Адам (3юн, 2009), Зверев Семён (б/р), Гудина Валерия (б/р), Хрусталёва Кристина (б/р), Бондаренко Андрей (б/р), Бельков Дмитрий (б/р)</v>
          </cell>
          <cell r="F16">
            <v>29</v>
          </cell>
        </row>
        <row r="17">
          <cell r="C17" t="str">
            <v>Живая Вода 2</v>
          </cell>
          <cell r="D17" t="str">
            <v>Санкт-Петербург</v>
          </cell>
          <cell r="E17" t="str">
            <v>Петров Владимир (б/р), Русанов Тимофей (б/р), Разумовская Алёна (б/р), Воронов Миша (б/р), Буснюк Тима (б/р), Горшков Сергей (б/р)</v>
          </cell>
          <cell r="F17">
            <v>28</v>
          </cell>
        </row>
        <row r="18">
          <cell r="C18" t="str">
            <v>Фристайл</v>
          </cell>
          <cell r="D18" t="str">
            <v>Санкт-Петербург</v>
          </cell>
          <cell r="E18" t="str">
            <v>Ковалёв Артемий (б/р), Аристархов Арсений (б/р), Степанов Андрей (б/р), Колобов Кузьма (б/р), Паршиков Николай (б/р), Атмадзас Арсений (б/р)</v>
          </cell>
          <cell r="F18">
            <v>22</v>
          </cell>
        </row>
        <row r="19">
          <cell r="C19" t="str">
            <v>Б-14(1) Живая Вода</v>
          </cell>
          <cell r="D19" t="str">
            <v>Санкт-Петербург</v>
          </cell>
          <cell r="E19" t="str">
            <v>Петров Виктор (б/р), Спицова Алиса (б/р), Шевцова Мария (б/р), Швецова Диана (б/р), Константинов Миша (б/р), Васильева Маша (б/р)</v>
          </cell>
          <cell r="F19">
            <v>27</v>
          </cell>
        </row>
        <row r="20">
          <cell r="C20" t="str">
            <v>СКИФ ДДТ Приморского района</v>
          </cell>
          <cell r="D20" t="str">
            <v>Санкт-Петербург</v>
          </cell>
          <cell r="E20" t="str">
            <v>Самоглядов Егор (б/р), Бернотас Дима (б/р), Пол Саша (б/р), Казуров Коля (б/р), Пикалова Настя (б/р), Леонтьева Берта (б/р)</v>
          </cell>
          <cell r="F20">
            <v>26</v>
          </cell>
        </row>
        <row r="21">
          <cell r="C21" t="str">
            <v>Роверандом</v>
          </cell>
          <cell r="D21" t="str">
            <v>Санкт-Петербург</v>
          </cell>
          <cell r="E21" t="str">
            <v>Аветисян Арсений (б/р), Васильев Денис (б/р), Ершов Ваня (б/р), Шурмаков Никита (б/р), Андревва Настя (б/р), Григоренко Аня (б/р)</v>
          </cell>
          <cell r="F21">
            <v>21</v>
          </cell>
        </row>
        <row r="22">
          <cell r="C22" t="str">
            <v>Роверандом + СКИФ</v>
          </cell>
          <cell r="D22" t="str">
            <v>Санкт-Петербург</v>
          </cell>
          <cell r="E22" t="str">
            <v>Ивлева Марю (б/р), Дерябина Варя (б/р), Семёнова Лариса (б/р), Хитрина Полина (б/р), Корчевский Лев (б/р), Лятс Максим (б/р)</v>
          </cell>
          <cell r="F22">
            <v>38</v>
          </cell>
        </row>
        <row r="23">
          <cell r="C23" t="str">
            <v>БИО Топ</v>
          </cell>
          <cell r="D23" t="str">
            <v>Санкт-Петербург</v>
          </cell>
          <cell r="E23" t="str">
            <v>Барышникова Таисия (б/р), Нахимовский Артём (б/р), Подошвина Арина (б/р), Желтова Полина (б/р), Наумовец Лев (б/р), Степанова Татьяна (б/р)</v>
          </cell>
          <cell r="F23">
            <v>34</v>
          </cell>
        </row>
        <row r="24">
          <cell r="C24" t="str">
            <v>Муми-Тролли</v>
          </cell>
          <cell r="D24" t="str">
            <v>Санкт-Петербург</v>
          </cell>
          <cell r="E24" t="str">
            <v>Титова Лера (б/р), Калинина Лиза (б/р), Мордасов Гена (б/р), Шип Соня (б/р), Карпов Ярослав (б/р), Подгорная Настасья (б/р)</v>
          </cell>
          <cell r="F24" t="str">
            <v>1_7 </v>
          </cell>
        </row>
        <row r="25">
          <cell r="C25" t="str">
            <v>Штурм</v>
          </cell>
          <cell r="D25" t="str">
            <v>Санкт-Петербург</v>
          </cell>
          <cell r="E25" t="str">
            <v>Широкова Настя (б/р), Кропачёва Ксения (б/р), Кропачёва Анастасия (б/р), Бубен Артём (б/р), Пединская Кристина (б/р), Репин Василий (б/р)</v>
          </cell>
          <cell r="F25" t="str">
            <v>1_9</v>
          </cell>
        </row>
        <row r="26">
          <cell r="C26" t="str">
            <v>Ветерок</v>
          </cell>
          <cell r="D26" t="str">
            <v>Санкт-Петербург</v>
          </cell>
          <cell r="E26" t="str">
            <v>Берлин Лев (б/р), Чебанова Мария (б/р), Широкова Анна (б/р), Березин Фёдор (б/р), Шим Люба (б/р), Антипова Вика (б/р)</v>
          </cell>
          <cell r="F26">
            <v>35</v>
          </cell>
        </row>
        <row r="27">
          <cell r="C27" t="str">
            <v>Т/к Остров</v>
          </cell>
          <cell r="D27" t="str">
            <v>Санкт-Петербург</v>
          </cell>
          <cell r="E27" t="str">
            <v>Селезнёв Елисей (б/р), Машура Ксюша (б/р), Ладина Полина (б/р), Некрасова Рита (б/р), Тишкина Дима (б/р), Щербакова Маша (б/р)</v>
          </cell>
          <cell r="F27" t="str">
            <v>1_10</v>
          </cell>
        </row>
        <row r="28">
          <cell r="C28" t="str">
            <v>Т/К Остров 2</v>
          </cell>
          <cell r="D28" t="str">
            <v>Санкт-Петербург</v>
          </cell>
          <cell r="E28" t="str">
            <v>Ким Миша (б/р), Шаталова Карина (б/р), Ким Кристина (б/р), Афанасьвева Катя (б/р), Ладина Полина (б/р), Тишкин Дима (б/р)</v>
          </cell>
          <cell r="F28" t="str">
            <v>1_10(2)</v>
          </cell>
        </row>
        <row r="29">
          <cell r="C29" t="str">
            <v>Наутилус</v>
          </cell>
          <cell r="D29" t="str">
            <v>Санкт-Петербург</v>
          </cell>
          <cell r="E29" t="str">
            <v>Григоренко Анна (б/р), Корянова Дарья (б/р), Соловьёв Богдан (б/р), Самко Максим (б/р), Рагель Олеся (б/р), Горяев Пётр (б/р)</v>
          </cell>
          <cell r="F29" t="str">
            <v>1_5</v>
          </cell>
        </row>
        <row r="30">
          <cell r="C30" t="str">
            <v>Чёрный дракон</v>
          </cell>
          <cell r="D30" t="str">
            <v>Санкт-Петербург</v>
          </cell>
          <cell r="E30" t="str">
            <v>Голик Илья (б/р), Голик Данил (б/р), Киселёв Артур (б/р), Киселёв Андрей (б/р), Савран Рома (б/р), Егоров Андрей (б/р), Сиклин Дима (б/р)</v>
          </cell>
          <cell r="F30" t="str">
            <v>1_13</v>
          </cell>
        </row>
        <row r="31">
          <cell r="C31" t="str">
            <v>ДДЮТ ФР РН</v>
          </cell>
          <cell r="D31" t="str">
            <v>Санкт-Петербург</v>
          </cell>
          <cell r="E31" t="str">
            <v>Идоленко Татьяна (б/р), Баркевич Максим (б/р), Цветкова Милана (б/р), Ефремов Никита (б/р), Томаржевская Елизавета (б/р), Резниченко Кристина (б/р)</v>
          </cell>
          <cell r="F31">
            <v>47</v>
          </cell>
        </row>
        <row r="32">
          <cell r="C32" t="str">
            <v>Фонтанка 32</v>
          </cell>
          <cell r="D32" t="str">
            <v>Санкт-Петербург</v>
          </cell>
          <cell r="E32" t="str">
            <v>Шептунов Сергей (б/р), Метлицкий Илья (б/р), Логинов Даня (б/р), Соколова Лиза (б/р), Муслимова Полина (б/р), Якинович Максим (б/р)</v>
          </cell>
          <cell r="F32">
            <v>40</v>
          </cell>
        </row>
        <row r="33">
          <cell r="C33" t="str">
            <v>ГБУ ДоДДТ Петроградского р-на</v>
          </cell>
          <cell r="D33" t="str">
            <v>Санкт-Петербург</v>
          </cell>
          <cell r="E33" t="str">
            <v>Леивитский Михаил (б/р), Хохрина Ксения (б/р), Зельгер Татьяна (б/р), Орлов Михаил (б/р), Палавинский Кирилл (б/р), Крылов Сергей (б/р)</v>
          </cell>
          <cell r="F33">
            <v>270</v>
          </cell>
        </row>
        <row r="34">
          <cell r="C34" t="str">
            <v>339-2</v>
          </cell>
          <cell r="D34" t="str">
            <v>Санкт-Петербург</v>
          </cell>
          <cell r="E34" t="str">
            <v>Соловьёв Павел (б/р), Ермолаев Юрий (б/р), Гарькушина Мария (б/р), Новичков Марк (б/р), Колесников Витя (б/р), Шампань Ксения (б/р)</v>
          </cell>
          <cell r="F34">
            <v>41</v>
          </cell>
        </row>
        <row r="35">
          <cell r="C35" t="str">
            <v>339-3</v>
          </cell>
          <cell r="D35" t="str">
            <v>Санкт-Петербург</v>
          </cell>
          <cell r="E35" t="str">
            <v>Тузов Роман (б/р), Биссенбаев Руслан (б/р), Фёдоров Егор (б/р), Протопопова Диана (б/р), Колесникова Анна (б/р), Чинная Евгения (б/р)</v>
          </cell>
          <cell r="F35" t="str">
            <v>339_3</v>
          </cell>
        </row>
        <row r="36">
          <cell r="C36" t="str">
            <v>(2-9)</v>
          </cell>
          <cell r="D36" t="str">
            <v>Санкт-Петербург</v>
          </cell>
          <cell r="E36" t="str">
            <v>Шишкина Элина (б/р)Кованцев Паша (б/р), Гурин Максим (б/р), Гурин Артём (б/р), Буланов Константин (б/р), Бирюков Артём (б/р)</v>
          </cell>
          <cell r="F36" t="str">
            <v>2_9</v>
          </cell>
        </row>
        <row r="37">
          <cell r="C37" t="str">
            <v>Чёрные драконы</v>
          </cell>
          <cell r="D37" t="str">
            <v>Санкт-Петербург</v>
          </cell>
          <cell r="E37" t="str">
            <v>Голик Илья (б/р), Голик Данил (б/р), Савран Рома (б/р), Киселёв Артур (б/р), Силкин Дима (б/р), Арнользи Мария (б/р)</v>
          </cell>
          <cell r="F37" t="str">
            <v>36_1</v>
          </cell>
        </row>
        <row r="38">
          <cell r="C38" t="str">
            <v>Гор_Сютур_Остров</v>
          </cell>
          <cell r="D38" t="str">
            <v>Санкт-Петербург</v>
          </cell>
          <cell r="E38" t="str">
            <v>Степанова Арина (б/р), Лыдин Андрей (б/р), Ульянов Андрей (б/р), Нестерова Катя (б/р), Бакишева Маша (б/р), Абрамова Полина (б/р)</v>
          </cell>
          <cell r="F38">
            <v>46</v>
          </cell>
        </row>
        <row r="39">
          <cell r="C39" t="str">
            <v>339_1</v>
          </cell>
          <cell r="D39" t="str">
            <v>Санкт-Петербург</v>
          </cell>
          <cell r="E39" t="str">
            <v>Колесникова Анна (б/р), Урывков Роман (б/р), Чинная Евгения (б/р), Протонова Диана (б/р), Чупрынин Тимур (б/р), Козельская Вероника (б/р)</v>
          </cell>
          <cell r="F39" t="str">
            <v>339-1</v>
          </cell>
        </row>
        <row r="40">
          <cell r="C40" t="str">
            <v>Алексеевские</v>
          </cell>
          <cell r="D40" t="str">
            <v>Санкт-Петербург</v>
          </cell>
          <cell r="E40" t="str">
            <v>Медведева Василиса (б/р), Андреева Лена (б/р), Тихонов Вова (б/р), Пухов Валя (б/р), Виноградов Артём (б/р), Чистович Никита (б/р)</v>
          </cell>
          <cell r="F40" t="str">
            <v>1_1</v>
          </cell>
        </row>
        <row r="41">
          <cell r="C41" t="str">
            <v>Титаник</v>
          </cell>
          <cell r="D41" t="str">
            <v>Санкт-Петербург</v>
          </cell>
          <cell r="E41" t="str">
            <v>Буй Павел (б/р), Ефименко Екатерина (б/р), Филимонов Иван (б/р), Зыкова Мария (б/р), Васильева Анна (б/р), Арзуманьян София (б/р)</v>
          </cell>
          <cell r="F41" t="str">
            <v>2_16</v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8">
          <cell r="C48" t="str">
            <v>Амфибия</v>
          </cell>
          <cell r="D48" t="str">
            <v>Санкт-Петербург</v>
          </cell>
          <cell r="E48" t="str">
            <v>Павлович Татьяна (б/р), Егорова Анастасия (б/р), Марусик Вера (б/р), Павлович Анастасия (б/р), Павлова Полина (б/р), Бурмак Ксения (б/р)</v>
          </cell>
          <cell r="F48">
            <v>37</v>
          </cell>
        </row>
        <row r="49">
          <cell r="C49" t="str">
            <v>Ласточки</v>
          </cell>
          <cell r="D49" t="str">
            <v>Санкт-Петербург</v>
          </cell>
          <cell r="E49" t="str">
            <v>Зверева Мария (б/р), Козырева Эльвира (б/р), Гришина Анна (б/р), Костенко Катя (б/р), Лукина Ульяна (3юн, 2009), Витвицкая Маша (б/р)</v>
          </cell>
          <cell r="F49">
            <v>32</v>
          </cell>
        </row>
        <row r="50">
          <cell r="C50" t="str">
            <v>Молния</v>
          </cell>
          <cell r="D50" t="str">
            <v>Санкт-Петербург</v>
          </cell>
          <cell r="E50" t="str">
            <v>Корчагина Лиза (б/р), Коровина Лиза (б/р), Моисеева Ксения (б/р), Чернова Маша (б/р), Сергеева Даша (б/р), Попова Варя (б/р)</v>
          </cell>
          <cell r="F50">
            <v>36</v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</row>
      </sheetData>
      <sheetData sheetId="9">
        <row r="4">
          <cell r="B4">
            <v>3</v>
          </cell>
          <cell r="C4">
            <v>1</v>
          </cell>
          <cell r="D4" t="str">
            <v>Лососи</v>
          </cell>
          <cell r="E4">
            <v>23</v>
          </cell>
          <cell r="F4" t="str">
    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    </cell>
          <cell r="G4" t="str">
            <v>Санкт-Петербург</v>
          </cell>
          <cell r="H4">
            <v>0</v>
          </cell>
          <cell r="I4">
            <v>0.0010375</v>
          </cell>
          <cell r="J4">
            <v>0.0010375</v>
          </cell>
          <cell r="L4">
            <v>0.0010375</v>
          </cell>
          <cell r="M4">
            <v>3</v>
          </cell>
          <cell r="N4">
            <v>90</v>
          </cell>
        </row>
        <row r="5">
          <cell r="B5">
            <v>1</v>
          </cell>
          <cell r="C5">
            <v>2</v>
          </cell>
          <cell r="D5" t="str">
            <v>Питер</v>
          </cell>
          <cell r="E5">
            <v>24</v>
          </cell>
          <cell r="F5" t="str">
            <v>Ломцов Михаил (3юн, 2010), Юсупжанов Иркин (б/р, 2010), Земсков Михаил (3юн, 2009), Похвалов Роман (3юн, 2008), Родин Юрий (3юн, 2007), Гриднев Николай (3юн, 2010)</v>
          </cell>
          <cell r="G5" t="str">
            <v>Санкт-Петербург</v>
          </cell>
          <cell r="H5">
            <v>0</v>
          </cell>
          <cell r="I5">
            <v>0.0008280092592592592</v>
          </cell>
          <cell r="J5">
            <v>0.0008280092592592592</v>
          </cell>
          <cell r="L5">
            <v>0.0008280092592592592</v>
          </cell>
          <cell r="M5">
            <v>1</v>
          </cell>
          <cell r="N5">
            <v>100</v>
          </cell>
        </row>
        <row r="6">
          <cell r="B6">
            <v>4</v>
          </cell>
          <cell r="C6">
            <v>3</v>
          </cell>
          <cell r="D6" t="str">
            <v>Северные вепри</v>
          </cell>
          <cell r="E6">
            <v>25</v>
          </cell>
          <cell r="F6" t="str">
    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    </cell>
          <cell r="G6" t="str">
            <v>Санкт-Петербург</v>
          </cell>
          <cell r="H6">
            <v>0</v>
          </cell>
          <cell r="I6">
            <v>0.0011109953703703703</v>
          </cell>
          <cell r="J6">
            <v>0.0011109953703703703</v>
          </cell>
          <cell r="L6">
            <v>0.0011109953703703703</v>
          </cell>
          <cell r="M6">
            <v>4</v>
          </cell>
          <cell r="N6">
            <v>85</v>
          </cell>
        </row>
        <row r="7">
          <cell r="B7">
            <v>18</v>
          </cell>
          <cell r="C7">
            <v>4</v>
          </cell>
          <cell r="D7" t="str">
            <v>ГБОУ 292</v>
          </cell>
          <cell r="E7">
            <v>29</v>
          </cell>
          <cell r="F7" t="str">
            <v>Гаппоев Адам (3юн, 2009), Зверев Семён (б/р), Гудина Валерия (б/р), Хрусталёва Кристина (б/р), Бондаренко Андрей (б/р), Бельков Дмитрий (б/р)</v>
          </cell>
          <cell r="G7" t="str">
            <v>Санкт-Петербург</v>
          </cell>
          <cell r="H7">
            <v>0</v>
          </cell>
          <cell r="I7">
            <v>0.0015068287037037038</v>
          </cell>
          <cell r="J7">
            <v>0.0015068287037037038</v>
          </cell>
          <cell r="K7">
            <v>0.00011574074074074073</v>
          </cell>
          <cell r="L7">
            <v>0.0016225694444444445</v>
          </cell>
          <cell r="M7">
            <v>18</v>
          </cell>
          <cell r="N7">
            <v>15</v>
          </cell>
        </row>
        <row r="8">
          <cell r="B8">
            <v>7</v>
          </cell>
          <cell r="C8">
            <v>5</v>
          </cell>
          <cell r="D8" t="str">
            <v>Живая Вода 2</v>
          </cell>
          <cell r="E8">
            <v>28</v>
          </cell>
          <cell r="F8" t="str">
            <v>Петров Владимир (б/р), Русанов Тимофей (б/р), Разумовская Алёна (б/р), Воронов Миша (б/р), Буснюк Тима (б/р), Горшков Сергей (б/р)</v>
          </cell>
          <cell r="G8" t="str">
            <v>Санкт-Петербург</v>
          </cell>
          <cell r="H8">
            <v>0</v>
          </cell>
          <cell r="I8">
            <v>0.0010743055555555556</v>
          </cell>
          <cell r="J8">
            <v>0.0010743055555555556</v>
          </cell>
          <cell r="K8">
            <v>0.00011574074074074073</v>
          </cell>
          <cell r="L8">
            <v>0.0011900462962962963</v>
          </cell>
          <cell r="M8">
            <v>7</v>
          </cell>
          <cell r="N8">
            <v>70</v>
          </cell>
        </row>
        <row r="9">
          <cell r="B9">
            <v>8</v>
          </cell>
          <cell r="C9">
            <v>6</v>
          </cell>
          <cell r="D9" t="str">
            <v>Фристайл</v>
          </cell>
          <cell r="E9">
            <v>22</v>
          </cell>
          <cell r="F9" t="str">
            <v>Ковалёв Артемий (б/р), Аристархов Арсений (б/р), Степанов Андрей (б/р), Колобов Кузьма (б/р), Паршиков Николай (б/р), Атмадзас Арсений (б/р)</v>
          </cell>
          <cell r="G9" t="str">
            <v>Санкт-Петербург</v>
          </cell>
          <cell r="H9">
            <v>0</v>
          </cell>
          <cell r="I9">
            <v>0.0012034722222222223</v>
          </cell>
          <cell r="J9">
            <v>0.0012034722222222223</v>
          </cell>
          <cell r="L9">
            <v>0.0012034722222222223</v>
          </cell>
          <cell r="M9">
            <v>8</v>
          </cell>
          <cell r="N9">
            <v>65</v>
          </cell>
        </row>
        <row r="10">
          <cell r="B10">
            <v>2</v>
          </cell>
          <cell r="C10">
            <v>7</v>
          </cell>
          <cell r="D10" t="str">
            <v>Б-14(1) Живая Вода</v>
          </cell>
          <cell r="E10">
            <v>27</v>
          </cell>
          <cell r="F10" t="str">
            <v>Петров Виктор (б/р), Спицова Алиса (б/р), Шевцова Мария (б/р), Швецова Диана (б/р), Константинов Миша (б/р), Васильева Маша (б/р)</v>
          </cell>
          <cell r="G10" t="str">
            <v>Санкт-Петербург</v>
          </cell>
          <cell r="H10">
            <v>0</v>
          </cell>
          <cell r="I10">
            <v>0.0009766203703703705</v>
          </cell>
          <cell r="J10">
            <v>0.0009766203703703705</v>
          </cell>
          <cell r="L10">
            <v>0.0009766203703703705</v>
          </cell>
          <cell r="M10">
            <v>2</v>
          </cell>
          <cell r="N10">
            <v>95</v>
          </cell>
        </row>
        <row r="11">
          <cell r="B11">
            <v>11</v>
          </cell>
          <cell r="C11">
            <v>8</v>
          </cell>
          <cell r="D11" t="str">
            <v>СКИФ ДДТ Приморского района</v>
          </cell>
          <cell r="E11">
            <v>26</v>
          </cell>
          <cell r="F11" t="str">
            <v>Самоглядов Егор (б/р), Бернотас Дима (б/р), Пол Саша (б/р), Казуров Коля (б/р), Пикалова Настя (б/р), Леонтьева Берта (б/р)</v>
          </cell>
          <cell r="G11" t="str">
            <v>Санкт-Петербург</v>
          </cell>
          <cell r="H11">
            <v>0</v>
          </cell>
          <cell r="I11">
            <v>0.0013346064814814815</v>
          </cell>
          <cell r="J11">
            <v>0.0013346064814814815</v>
          </cell>
          <cell r="L11">
            <v>0.0013346064814814815</v>
          </cell>
          <cell r="M11">
            <v>11</v>
          </cell>
          <cell r="N11">
            <v>50</v>
          </cell>
        </row>
        <row r="12">
          <cell r="B12">
            <v>16</v>
          </cell>
          <cell r="C12">
            <v>9</v>
          </cell>
          <cell r="D12" t="str">
            <v>Роверандом</v>
          </cell>
          <cell r="E12">
            <v>21</v>
          </cell>
          <cell r="F12" t="str">
            <v>Аветисян Арсений (б/р), Васильев Денис (б/р), Ершов Ваня (б/р), Шурмаков Никита (б/р), Андревва Настя (б/р), Григоренко Аня (б/р)</v>
          </cell>
          <cell r="G12" t="str">
            <v>Санкт-Петербург</v>
          </cell>
          <cell r="H12">
            <v>0</v>
          </cell>
          <cell r="I12">
            <v>0.0015667824074074074</v>
          </cell>
          <cell r="J12">
            <v>0.0015667824074074074</v>
          </cell>
          <cell r="L12">
            <v>0.0015667824074074074</v>
          </cell>
          <cell r="M12">
            <v>16</v>
          </cell>
          <cell r="N12">
            <v>25</v>
          </cell>
        </row>
        <row r="13">
          <cell r="B13">
            <v>13</v>
          </cell>
          <cell r="C13">
            <v>10</v>
          </cell>
          <cell r="D13" t="str">
            <v>Роверандом + СКИФ</v>
          </cell>
          <cell r="E13">
            <v>38</v>
          </cell>
          <cell r="F13" t="str">
            <v>Ивлева Марю (б/р), Дерябина Варя (б/р), Семёнова Лариса (б/р), Хитрина Полина (б/р), Корчевский Лев (б/р), Лятс Максим (б/р)</v>
          </cell>
          <cell r="G13" t="str">
            <v>Санкт-Петербург</v>
          </cell>
          <cell r="H13">
            <v>0</v>
          </cell>
          <cell r="I13">
            <v>0.001508912037037037</v>
          </cell>
          <cell r="J13">
            <v>0.001508912037037037</v>
          </cell>
          <cell r="L13">
            <v>0.001508912037037037</v>
          </cell>
          <cell r="M13">
            <v>13</v>
          </cell>
          <cell r="N13">
            <v>40</v>
          </cell>
        </row>
        <row r="14">
          <cell r="B14">
            <v>9</v>
          </cell>
          <cell r="C14">
            <v>11</v>
          </cell>
          <cell r="D14" t="str">
            <v>БИО Топ</v>
          </cell>
          <cell r="E14">
            <v>34</v>
          </cell>
          <cell r="F14" t="str">
            <v>Барышникова Таисия (б/р), Нахимовский Артём (б/р), Подошвина Арина (б/р), Желтова Полина (б/р), Наумовец Лев (б/р), Степанова Татьяна (б/р)</v>
          </cell>
          <cell r="G14" t="str">
            <v>Санкт-Петербург</v>
          </cell>
          <cell r="H14">
            <v>0</v>
          </cell>
          <cell r="I14">
            <v>0.001274189814814815</v>
          </cell>
          <cell r="J14">
            <v>0.001274189814814815</v>
          </cell>
          <cell r="L14">
            <v>0.001274189814814815</v>
          </cell>
          <cell r="M14">
            <v>9</v>
          </cell>
          <cell r="N14">
            <v>60</v>
          </cell>
        </row>
        <row r="15">
          <cell r="B15">
            <v>22</v>
          </cell>
          <cell r="C15">
            <v>12</v>
          </cell>
          <cell r="D15" t="str">
            <v>Муми-Тролли</v>
          </cell>
          <cell r="E15" t="str">
            <v>1_7 </v>
          </cell>
          <cell r="F15" t="str">
            <v>Титова Лера (б/р), Калинина Лиза (б/р), Мордасов Гена (б/р), Шип Соня (б/р), Карпов Ярослав (б/р), Подгорная Настасья (б/р)</v>
          </cell>
          <cell r="G15" t="str">
            <v>Санкт-Петербург</v>
          </cell>
          <cell r="H15">
            <v>0</v>
          </cell>
          <cell r="I15">
            <v>0.0018638888888888889</v>
          </cell>
          <cell r="J15">
            <v>0.0018638888888888889</v>
          </cell>
          <cell r="L15">
            <v>0.0018638888888888889</v>
          </cell>
          <cell r="M15">
            <v>22</v>
          </cell>
          <cell r="N15">
            <v>0</v>
          </cell>
        </row>
        <row r="16">
          <cell r="B16">
            <v>19</v>
          </cell>
          <cell r="C16">
            <v>13</v>
          </cell>
          <cell r="D16" t="str">
            <v>Штурм</v>
          </cell>
          <cell r="E16" t="str">
            <v>1_9</v>
          </cell>
          <cell r="F16" t="str">
            <v>Широкова Настя (б/р), Кропачёва Ксения (б/р), Кропачёва Анастасия (б/р), Бубен Артём (б/р), Пединская Кристина (б/р), Репин Василий (б/р)</v>
          </cell>
          <cell r="G16" t="str">
            <v>Санкт-Петербург</v>
          </cell>
          <cell r="H16">
            <v>0</v>
          </cell>
          <cell r="I16">
            <v>0.0017037037037037036</v>
          </cell>
          <cell r="J16">
            <v>0.0017037037037037036</v>
          </cell>
          <cell r="L16">
            <v>0.0017037037037037036</v>
          </cell>
          <cell r="M16">
            <v>19</v>
          </cell>
          <cell r="N16">
            <v>10</v>
          </cell>
        </row>
        <row r="17">
          <cell r="B17">
            <v>24</v>
          </cell>
          <cell r="C17">
            <v>14</v>
          </cell>
          <cell r="D17" t="str">
            <v>Ветерок</v>
          </cell>
          <cell r="E17">
            <v>35</v>
          </cell>
          <cell r="F17" t="str">
            <v>Берлин Лев (б/р), Чебанова Мария (б/р), Широкова Анна (б/р), Березин Фёдор (б/р), Шим Люба (б/р), Антипова Вика (б/р)</v>
          </cell>
          <cell r="G17" t="str">
            <v>Санкт-Петербург</v>
          </cell>
          <cell r="H17">
            <v>0</v>
          </cell>
          <cell r="I17">
            <v>0.0020526620370370373</v>
          </cell>
          <cell r="J17">
            <v>0.0020526620370370373</v>
          </cell>
          <cell r="L17">
            <v>0.0020526620370370373</v>
          </cell>
          <cell r="M17">
            <v>24</v>
          </cell>
          <cell r="N17">
            <v>0</v>
          </cell>
        </row>
        <row r="18">
          <cell r="B18">
            <v>20</v>
          </cell>
          <cell r="C18">
            <v>15</v>
          </cell>
          <cell r="D18" t="str">
            <v>Т/к Остров</v>
          </cell>
          <cell r="E18" t="str">
            <v>1_10</v>
          </cell>
          <cell r="F18" t="str">
            <v>Селезнёв Елисей (б/р), Машура Ксюша (б/р), Ладина Полина (б/р), Некрасова Рита (б/р), Тишкина Дима (б/р), Щербакова Маша (б/р)</v>
          </cell>
          <cell r="G18" t="str">
            <v>Санкт-Петербург</v>
          </cell>
          <cell r="H18">
            <v>0</v>
          </cell>
          <cell r="I18">
            <v>0.001759837962962963</v>
          </cell>
          <cell r="J18">
            <v>0.001759837962962963</v>
          </cell>
          <cell r="L18">
            <v>0.001759837962962963</v>
          </cell>
          <cell r="M18">
            <v>20</v>
          </cell>
          <cell r="N18">
            <v>5</v>
          </cell>
        </row>
        <row r="19">
          <cell r="B19">
            <v>21</v>
          </cell>
          <cell r="C19">
            <v>16</v>
          </cell>
          <cell r="D19" t="str">
            <v>Т/К Остров 2</v>
          </cell>
          <cell r="E19" t="str">
            <v>1_10(2)</v>
          </cell>
          <cell r="F19" t="str">
            <v>Ким Миша (б/р), Шаталова Карина (б/р), Ким Кристина (б/р), Афанасьвева Катя (б/р), Ладина Полина (б/р), Тишкин Дима (б/р)</v>
          </cell>
          <cell r="G19" t="str">
            <v>Санкт-Петербург</v>
          </cell>
          <cell r="H19">
            <v>0</v>
          </cell>
          <cell r="I19">
            <v>0.0017638888888888888</v>
          </cell>
          <cell r="J19">
            <v>0.0017638888888888888</v>
          </cell>
          <cell r="L19">
            <v>0.0017638888888888888</v>
          </cell>
          <cell r="M19">
            <v>21</v>
          </cell>
          <cell r="N19">
            <v>0</v>
          </cell>
        </row>
        <row r="20">
          <cell r="B20">
            <v>15</v>
          </cell>
          <cell r="C20">
            <v>17</v>
          </cell>
          <cell r="D20" t="str">
            <v>Наутилус</v>
          </cell>
          <cell r="E20" t="str">
            <v>1_5</v>
          </cell>
          <cell r="F20" t="str">
            <v>Григоренко Анна (б/р), Корянова Дарья (б/р), Соловьёв Богдан (б/р), Самко Максим (б/р), Рагель Олеся (б/р), Горяев Пётр (б/р)</v>
          </cell>
          <cell r="G20" t="str">
            <v>Санкт-Петербург</v>
          </cell>
          <cell r="H20">
            <v>0</v>
          </cell>
          <cell r="I20">
            <v>0.0015388888888888891</v>
          </cell>
          <cell r="J20">
            <v>0.0015388888888888891</v>
          </cell>
          <cell r="L20">
            <v>0.0015388888888888891</v>
          </cell>
          <cell r="M20">
            <v>15</v>
          </cell>
          <cell r="N20">
            <v>30</v>
          </cell>
        </row>
        <row r="21">
          <cell r="B21">
            <v>14</v>
          </cell>
          <cell r="C21">
            <v>18</v>
          </cell>
          <cell r="D21" t="str">
            <v>Чёрный дракон</v>
          </cell>
          <cell r="E21" t="str">
            <v>1_13</v>
          </cell>
          <cell r="F21" t="str">
            <v>Голик Илья (б/р), Голик Данил (б/р), Киселёв Артур (б/р), Киселёв Андрей (б/р), Савран Рома (б/р), Егоров Андрей (б/р), Сиклин Дима (б/р)</v>
          </cell>
          <cell r="G21" t="str">
            <v>Санкт-Петербург</v>
          </cell>
          <cell r="H21">
            <v>0</v>
          </cell>
          <cell r="I21">
            <v>0.001528125</v>
          </cell>
          <cell r="J21">
            <v>0.001528125</v>
          </cell>
          <cell r="L21">
            <v>0.001528125</v>
          </cell>
          <cell r="M21">
            <v>14</v>
          </cell>
          <cell r="N21">
            <v>35</v>
          </cell>
        </row>
        <row r="22">
          <cell r="B22">
            <v>17</v>
          </cell>
          <cell r="C22">
            <v>19</v>
          </cell>
          <cell r="D22" t="str">
            <v>ДДЮТ ФР РН</v>
          </cell>
          <cell r="E22">
            <v>47</v>
          </cell>
          <cell r="F22" t="str">
            <v>Идоленко Татьяна (б/р), Баркевич Максим (б/р), Цветкова Милана (б/р), Ефремов Никита (б/р), Томаржевская Елизавета (б/р), Резниченко Кристина (б/р)</v>
          </cell>
          <cell r="G22" t="str">
            <v>Санкт-Петербург</v>
          </cell>
          <cell r="H22">
            <v>0</v>
          </cell>
          <cell r="I22">
            <v>0.0015018518518518517</v>
          </cell>
          <cell r="J22">
            <v>0.0015018518518518517</v>
          </cell>
          <cell r="K22">
            <v>0.00011574074074074073</v>
          </cell>
          <cell r="L22">
            <v>0.0016175925925925923</v>
          </cell>
          <cell r="M22">
            <v>17</v>
          </cell>
          <cell r="N22">
            <v>20</v>
          </cell>
        </row>
        <row r="23">
          <cell r="B23">
            <v>23</v>
          </cell>
          <cell r="C23">
            <v>20</v>
          </cell>
          <cell r="D23" t="str">
            <v>Фонтанка 32</v>
          </cell>
          <cell r="E23">
            <v>40</v>
          </cell>
          <cell r="F23" t="str">
            <v>Шептунов Сергей (б/р), Метлицкий Илья (б/р), Логинов Даня (б/р), Соколова Лиза (б/р), Муслимова Полина (б/р), Якинович Максим (б/р)</v>
          </cell>
          <cell r="G23" t="str">
            <v>Санкт-Петербург</v>
          </cell>
          <cell r="H23">
            <v>0</v>
          </cell>
          <cell r="I23">
            <v>0.001802314814814815</v>
          </cell>
          <cell r="J23">
            <v>0.001802314814814815</v>
          </cell>
          <cell r="K23">
            <v>0.00011574074074074073</v>
          </cell>
          <cell r="L23">
            <v>0.0019180555555555557</v>
          </cell>
          <cell r="M23">
            <v>23</v>
          </cell>
          <cell r="N23">
            <v>0</v>
          </cell>
        </row>
        <row r="24">
          <cell r="B24">
            <v>12</v>
          </cell>
          <cell r="C24">
            <v>21</v>
          </cell>
          <cell r="D24" t="str">
            <v>ГБУ ДоДДТ Петроградского р-на</v>
          </cell>
          <cell r="E24">
            <v>270</v>
          </cell>
          <cell r="F24" t="str">
            <v>Леивитский Михаил (б/р), Хохрина Ксения (б/р), Зельгер Татьяна (б/р), Орлов Михаил (б/р), Палавинский Кирилл (б/р), Крылов Сергей (б/р)</v>
          </cell>
          <cell r="G24" t="str">
            <v>Санкт-Петербург</v>
          </cell>
          <cell r="H24">
            <v>0</v>
          </cell>
          <cell r="I24">
            <v>0.0013347222222222224</v>
          </cell>
          <cell r="J24">
            <v>0.0013347222222222224</v>
          </cell>
          <cell r="K24">
            <v>0.00011574074074074073</v>
          </cell>
          <cell r="L24">
            <v>0.001450462962962963</v>
          </cell>
          <cell r="M24">
            <v>12</v>
          </cell>
          <cell r="N24">
            <v>45</v>
          </cell>
        </row>
        <row r="25">
          <cell r="B25">
            <v>6</v>
          </cell>
          <cell r="C25">
            <v>22</v>
          </cell>
          <cell r="D25" t="str">
            <v>339-2</v>
          </cell>
          <cell r="E25">
            <v>41</v>
          </cell>
          <cell r="F25" t="str">
            <v>Соловьёв Павел (б/р), Ермолаев Юрий (б/р), Гарькушина Мария (б/р), Новичков Марк (б/р), Колесников Витя (б/р), Шампань Ксения (б/р)</v>
          </cell>
          <cell r="G25" t="str">
            <v>Санкт-Петербург</v>
          </cell>
          <cell r="H25">
            <v>0</v>
          </cell>
          <cell r="I25">
            <v>0.001175462962962963</v>
          </cell>
          <cell r="J25">
            <v>0.001175462962962963</v>
          </cell>
          <cell r="L25">
            <v>0.001175462962962963</v>
          </cell>
          <cell r="M25">
            <v>6</v>
          </cell>
          <cell r="N25">
            <v>75</v>
          </cell>
        </row>
        <row r="26">
          <cell r="B26">
            <v>5</v>
          </cell>
          <cell r="C26">
            <v>23</v>
          </cell>
          <cell r="D26" t="str">
            <v>339-3</v>
          </cell>
          <cell r="E26" t="str">
            <v>339_3</v>
          </cell>
          <cell r="F26" t="str">
            <v>Тузов Роман (б/р), Биссенбаев Руслан (б/р), Фёдоров Егор (б/р), Протопопова Диана (б/р), Колесникова Анна (б/р), Чинная Евгения (б/р)</v>
          </cell>
          <cell r="G26" t="str">
            <v>Санкт-Петербург</v>
          </cell>
          <cell r="H26">
            <v>0</v>
          </cell>
          <cell r="I26">
            <v>0.0011313657407407407</v>
          </cell>
          <cell r="J26">
            <v>0.0011313657407407407</v>
          </cell>
          <cell r="L26">
            <v>0.0011313657407407407</v>
          </cell>
          <cell r="M26">
            <v>5</v>
          </cell>
          <cell r="N26">
            <v>80</v>
          </cell>
        </row>
        <row r="27">
          <cell r="B27">
            <v>10</v>
          </cell>
          <cell r="C27">
            <v>24</v>
          </cell>
          <cell r="D27" t="str">
            <v>(2-9)</v>
          </cell>
          <cell r="E27" t="str">
            <v>2_9</v>
          </cell>
          <cell r="F27" t="str">
            <v>Шишкина Элина (б/р)Кованцев Паша (б/р), Гурин Максим (б/р), Гурин Артём (б/р), Буланов Константин (б/р), Бирюков Артём (б/р)</v>
          </cell>
          <cell r="G27" t="str">
            <v>Санкт-Петербург</v>
          </cell>
          <cell r="H27">
            <v>0</v>
          </cell>
          <cell r="I27">
            <v>0.0012798611111111112</v>
          </cell>
          <cell r="J27">
            <v>0.0012798611111111112</v>
          </cell>
          <cell r="L27">
            <v>0.0012798611111111112</v>
          </cell>
          <cell r="M27">
            <v>10</v>
          </cell>
          <cell r="N27">
            <v>55</v>
          </cell>
        </row>
        <row r="28">
          <cell r="B28">
            <v>26</v>
          </cell>
          <cell r="C28">
            <v>25</v>
          </cell>
          <cell r="D28" t="str">
            <v>Чёрные драконы</v>
          </cell>
          <cell r="E28" t="str">
            <v>36_1</v>
          </cell>
          <cell r="F28" t="str">
            <v>Голик Илья (б/р), Голик Данил (б/р), Савран Рома (б/р), Киселёв Артур (б/р), Силкин Дима (б/р), Арнользи Мария (б/р)</v>
          </cell>
          <cell r="G28" t="str">
            <v>Санкт-Петербург</v>
          </cell>
          <cell r="H28">
            <v>0</v>
          </cell>
          <cell r="I28">
            <v>0.0030212962962962962</v>
          </cell>
          <cell r="J28">
            <v>0.0030212962962962962</v>
          </cell>
          <cell r="L28">
            <v>0.0030212962962962962</v>
          </cell>
          <cell r="M28">
            <v>26</v>
          </cell>
          <cell r="N28">
            <v>0</v>
          </cell>
        </row>
        <row r="29">
          <cell r="B29">
            <v>27</v>
          </cell>
          <cell r="C29">
            <v>26</v>
          </cell>
          <cell r="D29" t="str">
            <v>Гор_Сютур_Остров</v>
          </cell>
          <cell r="E29">
            <v>46</v>
          </cell>
          <cell r="F29" t="str">
            <v>Степанова Арина (б/р), Лыдин Андрей (б/р), Ульянов Андрей (б/р), Нестерова Катя (б/р), Бакишева Маша (б/р), Абрамова Полина (б/р)</v>
          </cell>
          <cell r="G29" t="str">
            <v>Санкт-Петербург</v>
          </cell>
          <cell r="H29">
            <v>0</v>
          </cell>
          <cell r="I29">
            <v>0.003589351851851852</v>
          </cell>
          <cell r="J29">
            <v>0.003589351851851852</v>
          </cell>
          <cell r="L29">
            <v>0.003589351851851852</v>
          </cell>
          <cell r="M29">
            <v>27</v>
          </cell>
          <cell r="N29">
            <v>0</v>
          </cell>
        </row>
        <row r="30">
          <cell r="B30">
            <v>28</v>
          </cell>
          <cell r="C30">
            <v>27</v>
          </cell>
          <cell r="D30" t="str">
            <v>339_1</v>
          </cell>
          <cell r="E30" t="str">
            <v>339-1</v>
          </cell>
          <cell r="F30" t="str">
            <v>Колесникова Анна (б/р), Урывков Роман (б/р), Чинная Евгения (б/р), Протонова Диана (б/р), Чупрынин Тимур (б/р), Козельская Вероника (б/р)</v>
          </cell>
          <cell r="G30" t="str">
            <v>Санкт-Петербург</v>
          </cell>
          <cell r="H30">
            <v>0</v>
          </cell>
          <cell r="I30">
            <v>0.0036175925925925924</v>
          </cell>
          <cell r="J30">
            <v>0.0036175925925925924</v>
          </cell>
          <cell r="L30">
            <v>0.0036175925925925924</v>
          </cell>
          <cell r="M30">
            <v>28</v>
          </cell>
          <cell r="N30">
            <v>0</v>
          </cell>
        </row>
        <row r="31">
          <cell r="B31">
            <v>29</v>
          </cell>
          <cell r="C31">
            <v>28</v>
          </cell>
          <cell r="D31" t="str">
            <v>Алексеевские</v>
          </cell>
          <cell r="E31" t="str">
            <v>1_1</v>
          </cell>
          <cell r="F31" t="str">
            <v>Медведева Василиса (б/р), Андреева Лена (б/р), Тихонов Вова (б/р), Пухов Валя (б/р), Виноградов Артём (б/р), Чистович Никита (б/р)</v>
          </cell>
          <cell r="G31" t="str">
            <v>Санкт-Петербург</v>
          </cell>
          <cell r="H31">
            <v>0</v>
          </cell>
          <cell r="I31">
            <v>0.0036697916666666667</v>
          </cell>
          <cell r="J31">
            <v>0.0036697916666666667</v>
          </cell>
          <cell r="L31">
            <v>0.0036697916666666667</v>
          </cell>
          <cell r="M31">
            <v>29</v>
          </cell>
          <cell r="N31">
            <v>0</v>
          </cell>
        </row>
        <row r="32">
          <cell r="B32">
            <v>25</v>
          </cell>
          <cell r="C32">
            <v>29</v>
          </cell>
          <cell r="D32" t="str">
            <v>Титаник</v>
          </cell>
          <cell r="E32" t="str">
            <v>2_16</v>
          </cell>
          <cell r="F32" t="str">
            <v>Буй Павел (б/р), Ефименко Екатерина (б/р), Филимонов Иван (б/р), Зыкова Мария (б/р), Васильева Анна (б/р), Арзуманьян София (б/р)</v>
          </cell>
          <cell r="G32" t="str">
            <v>Санкт-Петербург</v>
          </cell>
          <cell r="H32">
            <v>0</v>
          </cell>
          <cell r="I32">
            <v>0.0030064814814814815</v>
          </cell>
          <cell r="J32">
            <v>0.0030064814814814815</v>
          </cell>
          <cell r="L32">
            <v>0.0030064814814814815</v>
          </cell>
          <cell r="M32">
            <v>25</v>
          </cell>
          <cell r="N32">
            <v>0</v>
          </cell>
        </row>
        <row r="33">
          <cell r="B33" t="str">
            <v/>
          </cell>
          <cell r="C33">
            <v>30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J33" t="str">
            <v/>
          </cell>
          <cell r="L33" t="str">
            <v/>
          </cell>
          <cell r="N33" t="str">
            <v/>
          </cell>
        </row>
        <row r="34">
          <cell r="B34" t="str">
            <v/>
          </cell>
          <cell r="C34">
            <v>31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J34" t="str">
            <v/>
          </cell>
          <cell r="L34" t="str">
            <v/>
          </cell>
          <cell r="N34" t="str">
            <v/>
          </cell>
        </row>
        <row r="35">
          <cell r="B35" t="str">
            <v/>
          </cell>
          <cell r="C35">
            <v>32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J35" t="str">
            <v/>
          </cell>
          <cell r="L35" t="str">
            <v/>
          </cell>
          <cell r="N35" t="str">
            <v/>
          </cell>
        </row>
        <row r="37">
          <cell r="B37">
            <v>1</v>
          </cell>
          <cell r="C37">
            <v>1</v>
          </cell>
          <cell r="D37" t="str">
            <v>Амфибия</v>
          </cell>
          <cell r="E37">
            <v>37</v>
          </cell>
          <cell r="F37" t="str">
            <v>Павлович Татьяна (б/р), Егорова Анастасия (б/р), Марусик Вера (б/р), Павлович Анастасия (б/р), Павлова Полина (б/р), Бурмак Ксения (б/р)</v>
          </cell>
          <cell r="G37" t="str">
            <v>Санкт-Петербург</v>
          </cell>
          <cell r="H37">
            <v>0</v>
          </cell>
          <cell r="I37">
            <v>0.0010255787037037037</v>
          </cell>
          <cell r="J37">
            <v>0.0010255787037037037</v>
          </cell>
          <cell r="L37">
            <v>0.0010255787037037037</v>
          </cell>
          <cell r="M37">
            <v>1</v>
          </cell>
          <cell r="N37">
            <v>100</v>
          </cell>
        </row>
        <row r="38">
          <cell r="B38">
            <v>3</v>
          </cell>
          <cell r="C38">
            <v>2</v>
          </cell>
          <cell r="D38" t="str">
            <v>Ласточки</v>
          </cell>
          <cell r="E38">
            <v>32</v>
          </cell>
          <cell r="F38" t="str">
            <v>Зверева Мария (б/р), Козырева Эльвира (б/р), Гришина Анна (б/р), Костенко Катя (б/р), Лукина Ульяна (3юн, 2009), Витвицкая Маша (б/р)</v>
          </cell>
          <cell r="G38" t="str">
            <v>Санкт-Петербург</v>
          </cell>
          <cell r="H38">
            <v>0</v>
          </cell>
          <cell r="I38">
            <v>0.001533449074074074</v>
          </cell>
          <cell r="J38">
            <v>0.001533449074074074</v>
          </cell>
          <cell r="L38">
            <v>0.001533449074074074</v>
          </cell>
          <cell r="M38">
            <v>3</v>
          </cell>
          <cell r="N38">
            <v>90</v>
          </cell>
        </row>
        <row r="39">
          <cell r="B39">
            <v>2</v>
          </cell>
          <cell r="C39">
            <v>3</v>
          </cell>
          <cell r="D39" t="str">
            <v>Молния</v>
          </cell>
          <cell r="E39">
            <v>36</v>
          </cell>
          <cell r="F39" t="str">
            <v>Корчагина Лиза (б/р), Коровина Лиза (б/р), Моисеева Ксения (б/р), Чернова Маша (б/р), Сергеева Даша (б/р), Попова Варя (б/р)</v>
          </cell>
          <cell r="G39" t="str">
            <v>Санкт-Петербург</v>
          </cell>
          <cell r="H39">
            <v>0</v>
          </cell>
          <cell r="I39">
            <v>0.0014630787037037036</v>
          </cell>
          <cell r="J39">
            <v>0.0014630787037037036</v>
          </cell>
          <cell r="L39">
            <v>0.0014630787037037036</v>
          </cell>
          <cell r="M39">
            <v>2</v>
          </cell>
          <cell r="N39">
            <v>95</v>
          </cell>
        </row>
        <row r="40">
          <cell r="B40" t="str">
            <v/>
          </cell>
          <cell r="C40">
            <v>4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J40" t="str">
            <v/>
          </cell>
          <cell r="L40" t="str">
            <v/>
          </cell>
          <cell r="N40" t="str">
            <v/>
          </cell>
        </row>
        <row r="41">
          <cell r="B41" t="str">
            <v/>
          </cell>
          <cell r="C41">
            <v>5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J41" t="str">
            <v/>
          </cell>
          <cell r="L41" t="str">
            <v/>
          </cell>
          <cell r="N41" t="str">
            <v/>
          </cell>
        </row>
        <row r="42">
          <cell r="B42" t="str">
            <v/>
          </cell>
          <cell r="C42">
            <v>6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J42" t="str">
            <v/>
          </cell>
          <cell r="L42" t="str">
            <v/>
          </cell>
          <cell r="N42" t="str">
            <v/>
          </cell>
        </row>
        <row r="43">
          <cell r="B43" t="str">
            <v/>
          </cell>
          <cell r="C43">
            <v>7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J43" t="str">
            <v/>
          </cell>
          <cell r="L43" t="str">
            <v/>
          </cell>
          <cell r="N43" t="str">
            <v/>
          </cell>
        </row>
        <row r="44">
          <cell r="B44" t="str">
            <v/>
          </cell>
          <cell r="C44">
            <v>8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  <cell r="L44" t="str">
            <v/>
          </cell>
          <cell r="N44" t="str">
            <v/>
          </cell>
        </row>
        <row r="45">
          <cell r="B45" t="str">
            <v/>
          </cell>
          <cell r="C45">
            <v>9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  <cell r="L45" t="str">
            <v/>
          </cell>
          <cell r="N45" t="str">
            <v/>
          </cell>
        </row>
        <row r="46">
          <cell r="B46" t="str">
            <v/>
          </cell>
          <cell r="C46">
            <v>10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J46" t="str">
            <v/>
          </cell>
          <cell r="L46" t="str">
            <v/>
          </cell>
          <cell r="N46" t="str">
            <v/>
          </cell>
        </row>
        <row r="47">
          <cell r="B47" t="str">
            <v/>
          </cell>
          <cell r="C47">
            <v>11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J47" t="str">
            <v/>
          </cell>
          <cell r="L47" t="str">
            <v/>
          </cell>
          <cell r="N47" t="str">
            <v/>
          </cell>
        </row>
        <row r="48">
          <cell r="B48" t="str">
            <v/>
          </cell>
          <cell r="C48">
            <v>12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J48" t="str">
            <v/>
          </cell>
          <cell r="L48" t="str">
            <v/>
          </cell>
          <cell r="N48" t="str">
            <v/>
          </cell>
        </row>
        <row r="49">
          <cell r="B49" t="str">
            <v/>
          </cell>
          <cell r="C49">
            <v>13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J49" t="str">
            <v/>
          </cell>
          <cell r="L49" t="str">
            <v/>
          </cell>
          <cell r="N49" t="str">
            <v/>
          </cell>
        </row>
        <row r="50">
          <cell r="B50" t="str">
            <v/>
          </cell>
          <cell r="C50">
            <v>14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J50" t="str">
            <v/>
          </cell>
          <cell r="L50" t="str">
            <v/>
          </cell>
          <cell r="N50" t="str">
            <v/>
          </cell>
        </row>
        <row r="51">
          <cell r="B51" t="str">
            <v/>
          </cell>
          <cell r="C51">
            <v>15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J51" t="str">
            <v/>
          </cell>
          <cell r="L51" t="str">
            <v/>
          </cell>
          <cell r="N51" t="str">
            <v/>
          </cell>
        </row>
        <row r="52">
          <cell r="B52" t="str">
            <v/>
          </cell>
          <cell r="C52">
            <v>16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N52" t="str">
            <v/>
          </cell>
        </row>
        <row r="53">
          <cell r="B53" t="str">
            <v/>
          </cell>
          <cell r="C53">
            <v>17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N53" t="str">
            <v/>
          </cell>
        </row>
        <row r="54">
          <cell r="B54" t="str">
            <v/>
          </cell>
          <cell r="C54">
            <v>18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J54" t="str">
            <v/>
          </cell>
          <cell r="L54" t="str">
            <v/>
          </cell>
          <cell r="N54" t="str">
            <v/>
          </cell>
        </row>
        <row r="55">
          <cell r="B55" t="str">
            <v/>
          </cell>
          <cell r="C55">
            <v>19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J55" t="str">
            <v/>
          </cell>
          <cell r="L55" t="str">
            <v/>
          </cell>
          <cell r="N55" t="str">
            <v/>
          </cell>
        </row>
        <row r="56">
          <cell r="B56" t="str">
            <v/>
          </cell>
          <cell r="C56">
            <v>20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N56" t="str">
            <v/>
          </cell>
        </row>
        <row r="57">
          <cell r="B57" t="str">
            <v/>
          </cell>
          <cell r="C57">
            <v>21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N57" t="str">
            <v/>
          </cell>
        </row>
        <row r="58">
          <cell r="B58" t="str">
            <v/>
          </cell>
          <cell r="C58">
            <v>22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N58" t="str">
            <v/>
          </cell>
        </row>
        <row r="59">
          <cell r="B59" t="str">
            <v/>
          </cell>
          <cell r="C59">
            <v>23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  <cell r="L59" t="str">
            <v/>
          </cell>
          <cell r="N59" t="str">
            <v/>
          </cell>
        </row>
        <row r="60">
          <cell r="B60" t="str">
            <v/>
          </cell>
          <cell r="C60">
            <v>24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  <cell r="L60" t="str">
            <v/>
          </cell>
          <cell r="N60" t="str">
            <v/>
          </cell>
        </row>
        <row r="61">
          <cell r="B61" t="str">
            <v/>
          </cell>
          <cell r="C61">
            <v>25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J61" t="str">
            <v/>
          </cell>
          <cell r="L61" t="str">
            <v/>
          </cell>
          <cell r="N61" t="str">
            <v/>
          </cell>
        </row>
        <row r="62">
          <cell r="B62" t="str">
            <v/>
          </cell>
          <cell r="C62">
            <v>26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J62" t="str">
            <v/>
          </cell>
          <cell r="L62" t="str">
            <v/>
          </cell>
          <cell r="N62" t="str">
            <v/>
          </cell>
        </row>
        <row r="63">
          <cell r="B63" t="str">
            <v/>
          </cell>
          <cell r="C63">
            <v>27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J63" t="str">
            <v/>
          </cell>
          <cell r="L63" t="str">
            <v/>
          </cell>
          <cell r="N63" t="str">
            <v/>
          </cell>
        </row>
        <row r="64">
          <cell r="B64" t="str">
            <v/>
          </cell>
          <cell r="C64">
            <v>28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N64" t="str">
            <v/>
          </cell>
        </row>
        <row r="65">
          <cell r="B65" t="str">
            <v/>
          </cell>
          <cell r="C65">
            <v>29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N65" t="str">
            <v/>
          </cell>
        </row>
        <row r="66">
          <cell r="B66" t="str">
            <v/>
          </cell>
          <cell r="C66">
            <v>30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J66" t="str">
            <v/>
          </cell>
          <cell r="L66" t="str">
            <v/>
          </cell>
          <cell r="N66" t="str">
            <v/>
          </cell>
        </row>
        <row r="67">
          <cell r="B67" t="str">
            <v/>
          </cell>
          <cell r="C67">
            <v>31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J67" t="str">
            <v/>
          </cell>
          <cell r="L67" t="str">
            <v/>
          </cell>
          <cell r="N67" t="str">
            <v/>
          </cell>
        </row>
        <row r="68">
          <cell r="B68" t="str">
            <v/>
          </cell>
          <cell r="C68">
            <v>32</v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J68" t="str">
            <v/>
          </cell>
          <cell r="L68" t="str">
            <v/>
          </cell>
          <cell r="N68" t="str">
            <v/>
          </cell>
        </row>
        <row r="70">
          <cell r="B70" t="str">
            <v/>
          </cell>
          <cell r="C70">
            <v>1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J70" t="str">
            <v/>
          </cell>
          <cell r="L70" t="str">
            <v/>
          </cell>
          <cell r="N70" t="str">
            <v/>
          </cell>
        </row>
        <row r="71">
          <cell r="B71" t="str">
            <v/>
          </cell>
          <cell r="C71">
            <v>2</v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J71" t="str">
            <v/>
          </cell>
          <cell r="L71" t="str">
            <v/>
          </cell>
          <cell r="N71" t="str">
            <v/>
          </cell>
        </row>
        <row r="72">
          <cell r="B72" t="str">
            <v/>
          </cell>
          <cell r="C72">
            <v>3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J72" t="str">
            <v/>
          </cell>
          <cell r="L72" t="str">
            <v/>
          </cell>
          <cell r="N72" t="str">
            <v/>
          </cell>
        </row>
        <row r="73">
          <cell r="B73" t="str">
            <v/>
          </cell>
          <cell r="C73">
            <v>4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J73" t="str">
            <v/>
          </cell>
          <cell r="L73" t="str">
            <v/>
          </cell>
          <cell r="N73" t="str">
            <v/>
          </cell>
        </row>
        <row r="74">
          <cell r="B74" t="str">
            <v/>
          </cell>
          <cell r="C74">
            <v>5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  <cell r="L74" t="str">
            <v/>
          </cell>
          <cell r="N74" t="str">
            <v/>
          </cell>
        </row>
        <row r="75">
          <cell r="B75" t="str">
            <v/>
          </cell>
          <cell r="C75">
            <v>6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  <cell r="L75" t="str">
            <v/>
          </cell>
          <cell r="N75" t="str">
            <v/>
          </cell>
        </row>
        <row r="76">
          <cell r="B76" t="str">
            <v/>
          </cell>
          <cell r="C76">
            <v>7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J76" t="str">
            <v/>
          </cell>
          <cell r="L76" t="str">
            <v/>
          </cell>
          <cell r="N76" t="str">
            <v/>
          </cell>
        </row>
        <row r="77">
          <cell r="B77" t="str">
            <v/>
          </cell>
          <cell r="C77">
            <v>8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J77" t="str">
            <v/>
          </cell>
          <cell r="L77" t="str">
            <v/>
          </cell>
          <cell r="N77" t="str">
            <v/>
          </cell>
        </row>
        <row r="78">
          <cell r="B78" t="str">
            <v/>
          </cell>
          <cell r="C78">
            <v>9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J78" t="str">
            <v/>
          </cell>
          <cell r="L78" t="str">
            <v/>
          </cell>
          <cell r="N78" t="str">
            <v/>
          </cell>
        </row>
        <row r="79">
          <cell r="B79" t="str">
            <v/>
          </cell>
          <cell r="C79">
            <v>10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J79" t="str">
            <v/>
          </cell>
          <cell r="L79" t="str">
            <v/>
          </cell>
          <cell r="N79" t="str">
            <v/>
          </cell>
        </row>
        <row r="80">
          <cell r="B80" t="str">
            <v/>
          </cell>
          <cell r="C80">
            <v>11</v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J80" t="str">
            <v/>
          </cell>
          <cell r="L80" t="str">
            <v/>
          </cell>
          <cell r="N80" t="str">
            <v/>
          </cell>
        </row>
        <row r="81">
          <cell r="B81" t="str">
            <v/>
          </cell>
          <cell r="C81">
            <v>12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J81" t="str">
            <v/>
          </cell>
          <cell r="L81" t="str">
            <v/>
          </cell>
          <cell r="N81" t="str">
            <v/>
          </cell>
        </row>
        <row r="82">
          <cell r="B82" t="str">
            <v/>
          </cell>
          <cell r="C82">
            <v>13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J82" t="str">
            <v/>
          </cell>
          <cell r="L82" t="str">
            <v/>
          </cell>
          <cell r="N82" t="str">
            <v/>
          </cell>
        </row>
        <row r="83">
          <cell r="B83" t="str">
            <v/>
          </cell>
          <cell r="C83">
            <v>14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J83" t="str">
            <v/>
          </cell>
          <cell r="L83" t="str">
            <v/>
          </cell>
          <cell r="N83" t="str">
            <v/>
          </cell>
        </row>
        <row r="84">
          <cell r="B84" t="str">
            <v/>
          </cell>
          <cell r="C84">
            <v>15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J84" t="str">
            <v/>
          </cell>
          <cell r="L84" t="str">
            <v/>
          </cell>
          <cell r="N84" t="str">
            <v/>
          </cell>
        </row>
        <row r="85">
          <cell r="B85" t="str">
            <v/>
          </cell>
          <cell r="C85">
            <v>16</v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J85" t="str">
            <v/>
          </cell>
          <cell r="L85" t="str">
            <v/>
          </cell>
          <cell r="N85" t="str">
            <v/>
          </cell>
        </row>
        <row r="86">
          <cell r="B86" t="str">
            <v/>
          </cell>
          <cell r="C86">
            <v>17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J86" t="str">
            <v/>
          </cell>
          <cell r="L86" t="str">
            <v/>
          </cell>
          <cell r="N86" t="str">
            <v/>
          </cell>
        </row>
        <row r="87">
          <cell r="B87" t="str">
            <v/>
          </cell>
          <cell r="C87">
            <v>18</v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J87" t="str">
            <v/>
          </cell>
          <cell r="L87" t="str">
            <v/>
          </cell>
          <cell r="N87" t="str">
            <v/>
          </cell>
        </row>
        <row r="88">
          <cell r="B88" t="str">
            <v/>
          </cell>
          <cell r="C88">
            <v>19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J88" t="str">
            <v/>
          </cell>
          <cell r="L88" t="str">
            <v/>
          </cell>
          <cell r="N88" t="str">
            <v/>
          </cell>
        </row>
        <row r="89">
          <cell r="B89" t="str">
            <v/>
          </cell>
          <cell r="C89">
            <v>20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  <cell r="L89" t="str">
            <v/>
          </cell>
          <cell r="N89" t="str">
            <v/>
          </cell>
        </row>
        <row r="90">
          <cell r="B90" t="str">
            <v/>
          </cell>
          <cell r="C90">
            <v>21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  <cell r="L90" t="str">
            <v/>
          </cell>
          <cell r="N90" t="str">
            <v/>
          </cell>
        </row>
        <row r="91">
          <cell r="B91" t="str">
            <v/>
          </cell>
          <cell r="C91">
            <v>22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J91" t="str">
            <v/>
          </cell>
          <cell r="L91" t="str">
            <v/>
          </cell>
          <cell r="N91" t="str">
            <v/>
          </cell>
        </row>
        <row r="92">
          <cell r="B92" t="str">
            <v/>
          </cell>
          <cell r="C92">
            <v>23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J92" t="str">
            <v/>
          </cell>
          <cell r="L92" t="str">
            <v/>
          </cell>
          <cell r="N92" t="str">
            <v/>
          </cell>
        </row>
        <row r="93">
          <cell r="B93" t="str">
            <v/>
          </cell>
          <cell r="C93">
            <v>24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J93" t="str">
            <v/>
          </cell>
          <cell r="L93" t="str">
            <v/>
          </cell>
          <cell r="N93" t="str">
            <v/>
          </cell>
        </row>
        <row r="94">
          <cell r="B94" t="str">
            <v/>
          </cell>
          <cell r="C94">
            <v>25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J94" t="str">
            <v/>
          </cell>
          <cell r="L94" t="str">
            <v/>
          </cell>
          <cell r="N94" t="str">
            <v/>
          </cell>
        </row>
        <row r="95">
          <cell r="B95" t="str">
            <v/>
          </cell>
          <cell r="C95">
            <v>26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J95" t="str">
            <v/>
          </cell>
          <cell r="L95" t="str">
            <v/>
          </cell>
          <cell r="N95" t="str">
            <v/>
          </cell>
        </row>
        <row r="96">
          <cell r="B96" t="str">
            <v/>
          </cell>
          <cell r="C96">
            <v>27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J96" t="str">
            <v/>
          </cell>
          <cell r="L96" t="str">
            <v/>
          </cell>
          <cell r="N96" t="str">
            <v/>
          </cell>
        </row>
        <row r="97">
          <cell r="B97" t="str">
            <v/>
          </cell>
          <cell r="C97">
            <v>28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J97" t="str">
            <v/>
          </cell>
          <cell r="L97" t="str">
            <v/>
          </cell>
          <cell r="N97" t="str">
            <v/>
          </cell>
        </row>
        <row r="98">
          <cell r="B98" t="str">
            <v/>
          </cell>
          <cell r="C98">
            <v>29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J98" t="str">
            <v/>
          </cell>
          <cell r="L98" t="str">
            <v/>
          </cell>
          <cell r="N98" t="str">
            <v/>
          </cell>
        </row>
        <row r="99">
          <cell r="B99" t="str">
            <v/>
          </cell>
          <cell r="C99">
            <v>30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J99" t="str">
            <v/>
          </cell>
          <cell r="L99" t="str">
            <v/>
          </cell>
          <cell r="N99" t="str">
            <v/>
          </cell>
        </row>
        <row r="100">
          <cell r="B100" t="str">
            <v/>
          </cell>
          <cell r="C100">
            <v>31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J100" t="str">
            <v/>
          </cell>
          <cell r="L100" t="str">
            <v/>
          </cell>
          <cell r="N100" t="str">
            <v/>
          </cell>
        </row>
        <row r="101">
          <cell r="B101" t="str">
            <v/>
          </cell>
          <cell r="C101">
            <v>32</v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J101" t="str">
            <v/>
          </cell>
          <cell r="L101" t="str">
            <v/>
          </cell>
          <cell r="N101" t="str">
            <v/>
          </cell>
        </row>
        <row r="103">
          <cell r="B103" t="str">
            <v/>
          </cell>
          <cell r="C103">
            <v>1</v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J103" t="str">
            <v/>
          </cell>
          <cell r="L103" t="str">
            <v/>
          </cell>
          <cell r="N103" t="str">
            <v/>
          </cell>
        </row>
        <row r="104">
          <cell r="B104" t="str">
            <v/>
          </cell>
          <cell r="C104">
            <v>2</v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  <cell r="L104" t="str">
            <v/>
          </cell>
          <cell r="N104" t="str">
            <v/>
          </cell>
        </row>
        <row r="105">
          <cell r="B105" t="str">
            <v/>
          </cell>
          <cell r="C105">
            <v>3</v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  <cell r="L105" t="str">
            <v/>
          </cell>
          <cell r="N105" t="str">
            <v/>
          </cell>
        </row>
        <row r="106">
          <cell r="B106" t="str">
            <v/>
          </cell>
          <cell r="C106">
            <v>4</v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J106" t="str">
            <v/>
          </cell>
          <cell r="L106" t="str">
            <v/>
          </cell>
          <cell r="N106" t="str">
            <v/>
          </cell>
        </row>
        <row r="107">
          <cell r="B107" t="str">
            <v/>
          </cell>
          <cell r="C107">
            <v>5</v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J107" t="str">
            <v/>
          </cell>
          <cell r="L107" t="str">
            <v/>
          </cell>
          <cell r="N107" t="str">
            <v/>
          </cell>
        </row>
        <row r="108">
          <cell r="B108" t="str">
            <v/>
          </cell>
          <cell r="C108">
            <v>6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J108" t="str">
            <v/>
          </cell>
          <cell r="L108" t="str">
            <v/>
          </cell>
          <cell r="N108" t="str">
            <v/>
          </cell>
        </row>
        <row r="109">
          <cell r="B109" t="str">
            <v/>
          </cell>
          <cell r="C109">
            <v>7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J109" t="str">
            <v/>
          </cell>
          <cell r="L109" t="str">
            <v/>
          </cell>
          <cell r="N109" t="str">
            <v/>
          </cell>
        </row>
        <row r="110">
          <cell r="B110" t="str">
            <v/>
          </cell>
          <cell r="C110">
            <v>8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J110" t="str">
            <v/>
          </cell>
          <cell r="L110" t="str">
            <v/>
          </cell>
          <cell r="N110" t="str">
            <v/>
          </cell>
        </row>
        <row r="111">
          <cell r="B111" t="str">
            <v/>
          </cell>
          <cell r="C111">
            <v>9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J111" t="str">
            <v/>
          </cell>
          <cell r="L111" t="str">
            <v/>
          </cell>
          <cell r="N111" t="str">
            <v/>
          </cell>
        </row>
        <row r="112">
          <cell r="B112" t="str">
            <v/>
          </cell>
          <cell r="C112">
            <v>10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J112" t="str">
            <v/>
          </cell>
          <cell r="L112" t="str">
            <v/>
          </cell>
          <cell r="N112" t="str">
            <v/>
          </cell>
        </row>
        <row r="113">
          <cell r="B113" t="str">
            <v/>
          </cell>
          <cell r="C113">
            <v>11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J113" t="str">
            <v/>
          </cell>
          <cell r="L113" t="str">
            <v/>
          </cell>
          <cell r="N113" t="str">
            <v/>
          </cell>
        </row>
        <row r="114">
          <cell r="B114" t="str">
            <v/>
          </cell>
          <cell r="C114">
            <v>12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J114" t="str">
            <v/>
          </cell>
          <cell r="L114" t="str">
            <v/>
          </cell>
          <cell r="N114" t="str">
            <v/>
          </cell>
        </row>
        <row r="115">
          <cell r="B115" t="str">
            <v/>
          </cell>
          <cell r="C115">
            <v>13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J115" t="str">
            <v/>
          </cell>
          <cell r="L115" t="str">
            <v/>
          </cell>
          <cell r="N115" t="str">
            <v/>
          </cell>
        </row>
        <row r="116">
          <cell r="B116" t="str">
            <v/>
          </cell>
          <cell r="C116">
            <v>14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J116" t="str">
            <v/>
          </cell>
          <cell r="L116" t="str">
            <v/>
          </cell>
          <cell r="N116" t="str">
            <v/>
          </cell>
        </row>
        <row r="117">
          <cell r="B117" t="str">
            <v/>
          </cell>
          <cell r="C117">
            <v>15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J117" t="str">
            <v/>
          </cell>
          <cell r="L117" t="str">
            <v/>
          </cell>
          <cell r="N117" t="str">
            <v/>
          </cell>
        </row>
        <row r="118">
          <cell r="B118" t="str">
            <v/>
          </cell>
          <cell r="C118">
            <v>16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J118" t="str">
            <v/>
          </cell>
          <cell r="L118" t="str">
            <v/>
          </cell>
          <cell r="N118" t="str">
            <v/>
          </cell>
        </row>
        <row r="119">
          <cell r="B119" t="str">
            <v/>
          </cell>
          <cell r="C119">
            <v>17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  <cell r="L119" t="str">
            <v/>
          </cell>
          <cell r="N119" t="str">
            <v/>
          </cell>
        </row>
        <row r="120">
          <cell r="B120" t="str">
            <v/>
          </cell>
          <cell r="C120">
            <v>18</v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  <cell r="L120" t="str">
            <v/>
          </cell>
          <cell r="N120" t="str">
            <v/>
          </cell>
        </row>
        <row r="121">
          <cell r="B121" t="str">
            <v/>
          </cell>
          <cell r="C121">
            <v>19</v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J121" t="str">
            <v/>
          </cell>
          <cell r="L121" t="str">
            <v/>
          </cell>
          <cell r="N121" t="str">
            <v/>
          </cell>
        </row>
        <row r="122">
          <cell r="B122" t="str">
            <v/>
          </cell>
          <cell r="C122">
            <v>20</v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J122" t="str">
            <v/>
          </cell>
          <cell r="L122" t="str">
            <v/>
          </cell>
          <cell r="N122" t="str">
            <v/>
          </cell>
        </row>
        <row r="123">
          <cell r="B123" t="str">
            <v/>
          </cell>
          <cell r="C123">
            <v>21</v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J123" t="str">
            <v/>
          </cell>
          <cell r="L123" t="str">
            <v/>
          </cell>
          <cell r="N123" t="str">
            <v/>
          </cell>
        </row>
        <row r="124">
          <cell r="B124" t="str">
            <v/>
          </cell>
          <cell r="C124">
            <v>22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J124" t="str">
            <v/>
          </cell>
          <cell r="L124" t="str">
            <v/>
          </cell>
          <cell r="N124" t="str">
            <v/>
          </cell>
        </row>
        <row r="125">
          <cell r="B125" t="str">
            <v/>
          </cell>
          <cell r="C125">
            <v>23</v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J125" t="str">
            <v/>
          </cell>
          <cell r="L125" t="str">
            <v/>
          </cell>
          <cell r="N125" t="str">
            <v/>
          </cell>
        </row>
        <row r="126">
          <cell r="B126" t="str">
            <v/>
          </cell>
          <cell r="C126">
            <v>24</v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J126" t="str">
            <v/>
          </cell>
          <cell r="L126" t="str">
            <v/>
          </cell>
          <cell r="N126" t="str">
            <v/>
          </cell>
        </row>
        <row r="127">
          <cell r="B127" t="str">
            <v/>
          </cell>
          <cell r="C127">
            <v>25</v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J127" t="str">
            <v/>
          </cell>
          <cell r="L127" t="str">
            <v/>
          </cell>
          <cell r="N127" t="str">
            <v/>
          </cell>
        </row>
        <row r="128">
          <cell r="B128" t="str">
            <v/>
          </cell>
          <cell r="C128">
            <v>26</v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J128" t="str">
            <v/>
          </cell>
          <cell r="L128" t="str">
            <v/>
          </cell>
          <cell r="N128" t="str">
            <v/>
          </cell>
        </row>
        <row r="129">
          <cell r="B129" t="str">
            <v/>
          </cell>
          <cell r="C129">
            <v>27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J129" t="str">
            <v/>
          </cell>
          <cell r="L129" t="str">
            <v/>
          </cell>
          <cell r="N129" t="str">
            <v/>
          </cell>
        </row>
        <row r="130">
          <cell r="B130" t="str">
            <v/>
          </cell>
          <cell r="C130">
            <v>28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J130" t="str">
            <v/>
          </cell>
          <cell r="L130" t="str">
            <v/>
          </cell>
          <cell r="N130" t="str">
            <v/>
          </cell>
        </row>
        <row r="131">
          <cell r="B131" t="str">
            <v/>
          </cell>
          <cell r="C131">
            <v>29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J131" t="str">
            <v/>
          </cell>
          <cell r="L131" t="str">
            <v/>
          </cell>
          <cell r="N131" t="str">
            <v/>
          </cell>
        </row>
        <row r="132">
          <cell r="B132" t="str">
            <v/>
          </cell>
          <cell r="C132">
            <v>30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J132" t="str">
            <v/>
          </cell>
          <cell r="L132" t="str">
            <v/>
          </cell>
          <cell r="N132" t="str">
            <v/>
          </cell>
        </row>
        <row r="133">
          <cell r="B133" t="str">
            <v/>
          </cell>
          <cell r="C133">
            <v>31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J133" t="str">
            <v/>
          </cell>
          <cell r="L133" t="str">
            <v/>
          </cell>
          <cell r="N133" t="str">
            <v/>
          </cell>
        </row>
        <row r="134">
          <cell r="B134" t="str">
            <v/>
          </cell>
          <cell r="C134">
            <v>32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  <cell r="L134" t="str">
            <v/>
          </cell>
          <cell r="N134" t="str">
            <v/>
          </cell>
        </row>
      </sheetData>
      <sheetData sheetId="11">
        <row r="16">
          <cell r="A16" t="str">
            <v>проток</v>
          </cell>
          <cell r="B16" t="str">
            <v>худш</v>
          </cell>
          <cell r="C16" t="str">
            <v>техн</v>
          </cell>
          <cell r="D16" t="str">
            <v>сетка</v>
          </cell>
          <cell r="H16" t="str">
            <v>1/16 финала</v>
          </cell>
        </row>
        <row r="17">
          <cell r="G17" t="str">
            <v>1 заезд</v>
          </cell>
          <cell r="H17" t="str">
            <v>Номер</v>
          </cell>
          <cell r="I17" t="str">
            <v>Время</v>
          </cell>
          <cell r="J17" t="str">
            <v>Штр</v>
          </cell>
          <cell r="K17" t="str">
            <v>Рез-т</v>
          </cell>
          <cell r="L17" t="str">
            <v>Место</v>
          </cell>
        </row>
        <row r="18">
          <cell r="A18" t="str">
            <v/>
          </cell>
          <cell r="B18" t="str">
            <v/>
          </cell>
          <cell r="C18">
            <v>2</v>
          </cell>
          <cell r="D18">
            <v>16</v>
          </cell>
          <cell r="F18">
            <v>16</v>
          </cell>
          <cell r="G18" t="str">
            <v>Роверандом</v>
          </cell>
          <cell r="H18">
            <v>21</v>
          </cell>
          <cell r="K18" t="str">
            <v/>
          </cell>
          <cell r="L18" t="str">
            <v/>
          </cell>
        </row>
        <row r="19">
          <cell r="A19" t="str">
            <v/>
          </cell>
          <cell r="B19" t="str">
            <v/>
          </cell>
          <cell r="C19">
            <v>3</v>
          </cell>
          <cell r="D19">
            <v>29</v>
          </cell>
          <cell r="F19">
            <v>29</v>
          </cell>
          <cell r="G19" t="str">
            <v>Алексеевские</v>
          </cell>
          <cell r="H19" t="str">
            <v>1_1</v>
          </cell>
          <cell r="K19" t="str">
            <v/>
          </cell>
          <cell r="L19" t="str">
            <v/>
          </cell>
        </row>
        <row r="20">
          <cell r="A20" t="str">
            <v/>
          </cell>
          <cell r="G20" t="str">
            <v>2 заезд</v>
          </cell>
          <cell r="L20" t="str">
            <v/>
          </cell>
        </row>
        <row r="21">
          <cell r="A21" t="str">
            <v/>
          </cell>
          <cell r="B21" t="str">
            <v/>
          </cell>
          <cell r="C21">
            <v>4</v>
          </cell>
          <cell r="D21">
            <v>8</v>
          </cell>
          <cell r="F21">
            <v>8</v>
          </cell>
          <cell r="G21" t="str">
            <v>Фристайл</v>
          </cell>
          <cell r="H21">
            <v>22</v>
          </cell>
          <cell r="K21" t="str">
            <v/>
          </cell>
          <cell r="L21" t="str">
            <v/>
          </cell>
        </row>
        <row r="22">
          <cell r="A22" t="str">
            <v/>
          </cell>
          <cell r="B22" t="str">
            <v/>
          </cell>
          <cell r="C22">
            <v>5</v>
          </cell>
          <cell r="D22">
            <v>21</v>
          </cell>
          <cell r="F22">
            <v>21</v>
          </cell>
          <cell r="G22" t="str">
            <v>Т/К Остров 2</v>
          </cell>
          <cell r="H22" t="str">
            <v>1_10(2)</v>
          </cell>
          <cell r="K22" t="str">
            <v/>
          </cell>
          <cell r="L22" t="str">
            <v/>
          </cell>
        </row>
        <row r="23">
          <cell r="A23" t="str">
            <v/>
          </cell>
          <cell r="G23" t="str">
            <v>3 заезд</v>
          </cell>
          <cell r="L23" t="str">
            <v/>
          </cell>
        </row>
        <row r="24">
          <cell r="A24" t="str">
            <v/>
          </cell>
          <cell r="B24" t="str">
            <v/>
          </cell>
          <cell r="C24">
            <v>6</v>
          </cell>
          <cell r="D24">
            <v>12</v>
          </cell>
          <cell r="F24">
            <v>12</v>
          </cell>
          <cell r="G24" t="str">
            <v>ГБУ ДоДДТ Петроградского р-на</v>
          </cell>
          <cell r="H24">
            <v>270</v>
          </cell>
          <cell r="K24" t="str">
            <v/>
          </cell>
          <cell r="L24" t="str">
            <v/>
          </cell>
        </row>
        <row r="25">
          <cell r="A25" t="str">
            <v/>
          </cell>
          <cell r="B25" t="str">
            <v/>
          </cell>
          <cell r="C25">
            <v>7</v>
          </cell>
          <cell r="D25">
            <v>25</v>
          </cell>
          <cell r="F25">
            <v>25</v>
          </cell>
          <cell r="G25" t="str">
            <v>Титаник</v>
          </cell>
          <cell r="H25" t="str">
            <v>2_16</v>
          </cell>
          <cell r="K25" t="str">
            <v/>
          </cell>
          <cell r="L25" t="str">
            <v/>
          </cell>
        </row>
        <row r="26">
          <cell r="A26" t="str">
            <v/>
          </cell>
          <cell r="G26" t="str">
            <v>4 заезд</v>
          </cell>
          <cell r="L26" t="str">
            <v/>
          </cell>
        </row>
        <row r="27">
          <cell r="A27" t="str">
            <v/>
          </cell>
          <cell r="B27" t="str">
            <v/>
          </cell>
          <cell r="C27">
            <v>8</v>
          </cell>
          <cell r="D27">
            <v>4</v>
          </cell>
          <cell r="F27">
            <v>4</v>
          </cell>
          <cell r="G27" t="str">
            <v>Северные вепри</v>
          </cell>
          <cell r="H27">
            <v>25</v>
          </cell>
          <cell r="K27" t="str">
            <v/>
          </cell>
          <cell r="L27" t="str">
            <v/>
          </cell>
        </row>
        <row r="28">
          <cell r="A28" t="str">
            <v/>
          </cell>
          <cell r="B28" t="str">
            <v/>
          </cell>
          <cell r="C28">
            <v>9</v>
          </cell>
          <cell r="D28">
            <v>17</v>
          </cell>
          <cell r="F28">
            <v>17</v>
          </cell>
          <cell r="G28" t="str">
            <v>ДДЮТ ФР РН</v>
          </cell>
          <cell r="H28">
            <v>47</v>
          </cell>
          <cell r="K28" t="str">
            <v/>
          </cell>
          <cell r="L28" t="str">
            <v/>
          </cell>
        </row>
        <row r="29">
          <cell r="A29" t="str">
            <v/>
          </cell>
          <cell r="G29" t="str">
            <v>5 заезд</v>
          </cell>
          <cell r="L29" t="str">
            <v/>
          </cell>
        </row>
        <row r="30">
          <cell r="A30" t="str">
            <v/>
          </cell>
          <cell r="B30" t="str">
            <v/>
          </cell>
          <cell r="C30">
            <v>10</v>
          </cell>
          <cell r="D30">
            <v>14</v>
          </cell>
          <cell r="F30">
            <v>14</v>
          </cell>
          <cell r="G30" t="str">
            <v>Чёрный дракон</v>
          </cell>
          <cell r="H30" t="str">
            <v>1_13</v>
          </cell>
          <cell r="K30" t="str">
            <v/>
          </cell>
          <cell r="L30" t="str">
            <v/>
          </cell>
          <cell r="N30" t="str">
            <v/>
          </cell>
          <cell r="O30" t="str">
            <v/>
          </cell>
          <cell r="P30">
            <v>3</v>
          </cell>
          <cell r="Q30">
            <v>0</v>
          </cell>
          <cell r="R30">
            <v>16</v>
          </cell>
          <cell r="S30" t="str">
            <v/>
          </cell>
          <cell r="T30" t="str">
            <v/>
          </cell>
          <cell r="W30" t="str">
            <v/>
          </cell>
          <cell r="X30" t="str">
            <v/>
          </cell>
        </row>
        <row r="31">
          <cell r="A31" t="str">
            <v/>
          </cell>
          <cell r="B31" t="str">
            <v/>
          </cell>
          <cell r="C31">
            <v>11</v>
          </cell>
          <cell r="D31">
            <v>27</v>
          </cell>
          <cell r="F31">
            <v>27</v>
          </cell>
          <cell r="G31" t="str">
            <v>Гор_Сютур_Остров</v>
          </cell>
          <cell r="H31">
            <v>46</v>
          </cell>
          <cell r="K31" t="str">
            <v/>
          </cell>
          <cell r="L31" t="str">
            <v/>
          </cell>
          <cell r="N31" t="str">
            <v/>
          </cell>
          <cell r="O31" t="str">
            <v/>
          </cell>
          <cell r="P31">
            <v>2</v>
          </cell>
          <cell r="Q31">
            <v>0</v>
          </cell>
          <cell r="R31">
            <v>8</v>
          </cell>
          <cell r="S31" t="str">
            <v/>
          </cell>
          <cell r="T31" t="str">
            <v/>
          </cell>
          <cell r="W31" t="str">
            <v/>
          </cell>
          <cell r="X31" t="str">
            <v/>
          </cell>
        </row>
        <row r="32">
          <cell r="A32" t="str">
            <v/>
          </cell>
          <cell r="G32" t="str">
            <v>6 заезд</v>
          </cell>
          <cell r="L32" t="str">
            <v/>
          </cell>
          <cell r="N32" t="str">
            <v/>
          </cell>
          <cell r="S32" t="str">
            <v>2 заезд</v>
          </cell>
          <cell r="X32" t="str">
            <v/>
          </cell>
          <cell r="Z32" t="str">
            <v/>
          </cell>
          <cell r="AA32" t="str">
            <v/>
          </cell>
          <cell r="AB32">
            <v>2</v>
          </cell>
          <cell r="AC32">
            <v>0</v>
          </cell>
          <cell r="AD32">
            <v>8</v>
          </cell>
          <cell r="AE32" t="str">
            <v/>
          </cell>
          <cell r="AF32" t="str">
            <v/>
          </cell>
          <cell r="AI32" t="str">
            <v/>
          </cell>
          <cell r="AJ32" t="str">
            <v/>
          </cell>
        </row>
        <row r="33">
          <cell r="A33" t="str">
            <v/>
          </cell>
          <cell r="B33" t="str">
            <v/>
          </cell>
          <cell r="C33">
            <v>12</v>
          </cell>
          <cell r="D33">
            <v>6</v>
          </cell>
          <cell r="F33">
            <v>6</v>
          </cell>
          <cell r="G33" t="str">
            <v>339-2</v>
          </cell>
          <cell r="H33">
            <v>41</v>
          </cell>
          <cell r="K33" t="str">
            <v/>
          </cell>
          <cell r="L33" t="str">
            <v/>
          </cell>
          <cell r="N33" t="str">
            <v/>
          </cell>
          <cell r="O33" t="str">
            <v/>
          </cell>
          <cell r="P33">
            <v>5</v>
          </cell>
          <cell r="Q33">
            <v>0</v>
          </cell>
          <cell r="R33">
            <v>12</v>
          </cell>
          <cell r="S33" t="str">
            <v/>
          </cell>
          <cell r="T33" t="str">
            <v/>
          </cell>
          <cell r="W33" t="str">
            <v/>
          </cell>
          <cell r="X33" t="str">
            <v/>
          </cell>
          <cell r="Z33" t="str">
            <v/>
          </cell>
          <cell r="AA33" t="str">
            <v/>
          </cell>
          <cell r="AB33">
            <v>3</v>
          </cell>
          <cell r="AC33">
            <v>0</v>
          </cell>
          <cell r="AD33">
            <v>4</v>
          </cell>
          <cell r="AE33" t="str">
            <v/>
          </cell>
          <cell r="AF33" t="str">
            <v/>
          </cell>
          <cell r="AI33" t="str">
            <v/>
          </cell>
          <cell r="AJ33" t="str">
            <v/>
          </cell>
        </row>
        <row r="34">
          <cell r="A34" t="str">
            <v/>
          </cell>
          <cell r="B34" t="str">
            <v/>
          </cell>
          <cell r="C34">
            <v>13</v>
          </cell>
          <cell r="D34">
            <v>19</v>
          </cell>
          <cell r="F34">
            <v>19</v>
          </cell>
          <cell r="G34" t="str">
            <v>Штурм</v>
          </cell>
          <cell r="H34" t="str">
            <v>1_9</v>
          </cell>
          <cell r="K34" t="str">
            <v/>
          </cell>
          <cell r="L34" t="str">
            <v/>
          </cell>
          <cell r="N34" t="str">
            <v/>
          </cell>
          <cell r="O34" t="str">
            <v/>
          </cell>
          <cell r="P34">
            <v>4</v>
          </cell>
          <cell r="Q34">
            <v>0</v>
          </cell>
          <cell r="R34">
            <v>4</v>
          </cell>
          <cell r="S34" t="str">
            <v/>
          </cell>
          <cell r="T34" t="str">
            <v/>
          </cell>
          <cell r="W34" t="str">
            <v/>
          </cell>
          <cell r="X34" t="str">
            <v/>
          </cell>
          <cell r="Z34" t="str">
            <v/>
          </cell>
        </row>
        <row r="35">
          <cell r="A35" t="str">
            <v/>
          </cell>
          <cell r="G35" t="str">
            <v>7 заезд</v>
          </cell>
          <cell r="L35" t="str">
            <v/>
          </cell>
          <cell r="N35" t="str">
            <v/>
          </cell>
          <cell r="S35" t="str">
            <v>3 заезд</v>
          </cell>
          <cell r="X35" t="str">
            <v/>
          </cell>
          <cell r="Z35" t="str">
            <v/>
          </cell>
        </row>
        <row r="36">
          <cell r="A36" t="str">
            <v/>
          </cell>
          <cell r="B36" t="str">
            <v/>
          </cell>
          <cell r="C36">
            <v>14</v>
          </cell>
          <cell r="D36">
            <v>10</v>
          </cell>
          <cell r="F36">
            <v>10</v>
          </cell>
          <cell r="G36" t="str">
            <v>(2-9)</v>
          </cell>
          <cell r="H36" t="str">
            <v>2_9</v>
          </cell>
          <cell r="K36" t="str">
            <v/>
          </cell>
          <cell r="L36" t="str">
            <v/>
          </cell>
          <cell r="N36" t="str">
            <v/>
          </cell>
          <cell r="O36" t="str">
            <v/>
          </cell>
          <cell r="P36">
            <v>7</v>
          </cell>
          <cell r="Q36">
            <v>0</v>
          </cell>
          <cell r="R36">
            <v>14</v>
          </cell>
          <cell r="S36" t="str">
            <v/>
          </cell>
          <cell r="T36" t="str">
            <v/>
          </cell>
          <cell r="W36" t="str">
            <v/>
          </cell>
          <cell r="X36" t="str">
            <v/>
          </cell>
          <cell r="Z36" t="str">
            <v/>
          </cell>
        </row>
        <row r="37">
          <cell r="A37" t="str">
            <v/>
          </cell>
          <cell r="B37" t="str">
            <v/>
          </cell>
          <cell r="C37">
            <v>15</v>
          </cell>
          <cell r="D37">
            <v>23</v>
          </cell>
          <cell r="F37">
            <v>23</v>
          </cell>
          <cell r="G37" t="str">
            <v>Фонтанка 32</v>
          </cell>
          <cell r="H37">
            <v>40</v>
          </cell>
          <cell r="K37" t="str">
            <v/>
          </cell>
          <cell r="L37" t="str">
            <v/>
          </cell>
          <cell r="N37" t="str">
            <v/>
          </cell>
          <cell r="O37" t="str">
            <v/>
          </cell>
          <cell r="P37">
            <v>6</v>
          </cell>
          <cell r="Q37">
            <v>0</v>
          </cell>
          <cell r="R37">
            <v>6</v>
          </cell>
          <cell r="S37" t="str">
            <v/>
          </cell>
          <cell r="T37" t="str">
            <v/>
          </cell>
          <cell r="W37" t="str">
            <v/>
          </cell>
          <cell r="X37" t="str">
            <v/>
          </cell>
          <cell r="Z37" t="str">
            <v/>
          </cell>
          <cell r="AE37" t="str">
            <v>2 заезд</v>
          </cell>
          <cell r="AG37" t="str">
            <v>Время</v>
          </cell>
          <cell r="AH37" t="str">
            <v>Штр</v>
          </cell>
          <cell r="AI37" t="str">
            <v>Рез-т</v>
          </cell>
        </row>
        <row r="38">
          <cell r="A38" t="str">
            <v/>
          </cell>
          <cell r="G38" t="str">
            <v>8 заезд</v>
          </cell>
          <cell r="L38" t="str">
            <v/>
          </cell>
          <cell r="N38" t="str">
            <v/>
          </cell>
          <cell r="S38" t="str">
            <v>4 заезд</v>
          </cell>
          <cell r="X38" t="str">
            <v/>
          </cell>
          <cell r="Z38" t="str">
            <v/>
          </cell>
          <cell r="AA38" t="str">
            <v/>
          </cell>
          <cell r="AB38">
            <v>4</v>
          </cell>
          <cell r="AC38">
            <v>0</v>
          </cell>
          <cell r="AD38">
            <v>6</v>
          </cell>
          <cell r="AE38" t="str">
            <v/>
          </cell>
          <cell r="AF38" t="str">
            <v/>
          </cell>
          <cell r="AI38" t="str">
            <v/>
          </cell>
          <cell r="AJ38" t="str">
            <v/>
          </cell>
        </row>
        <row r="39">
          <cell r="A39" t="str">
            <v/>
          </cell>
          <cell r="B39" t="str">
            <v/>
          </cell>
          <cell r="C39">
            <v>16</v>
          </cell>
          <cell r="D39">
            <v>0</v>
          </cell>
          <cell r="F39" t="str">
            <v/>
          </cell>
          <cell r="G39" t="str">
            <v/>
          </cell>
          <cell r="H39" t="str">
            <v/>
          </cell>
          <cell r="K39" t="str">
            <v/>
          </cell>
          <cell r="L39" t="str">
            <v/>
          </cell>
          <cell r="N39" t="str">
            <v/>
          </cell>
          <cell r="O39" t="str">
            <v/>
          </cell>
          <cell r="P39">
            <v>9</v>
          </cell>
          <cell r="Q39">
            <v>0</v>
          </cell>
          <cell r="R39">
            <v>10</v>
          </cell>
          <cell r="S39" t="str">
            <v/>
          </cell>
          <cell r="T39" t="str">
            <v/>
          </cell>
          <cell r="W39" t="str">
            <v/>
          </cell>
          <cell r="X39" t="str">
            <v/>
          </cell>
          <cell r="Z39" t="str">
            <v/>
          </cell>
          <cell r="AA39" t="str">
            <v/>
          </cell>
          <cell r="AB39">
            <v>5</v>
          </cell>
          <cell r="AC39">
            <v>0</v>
          </cell>
          <cell r="AD39">
            <v>2</v>
          </cell>
          <cell r="AE39" t="str">
            <v/>
          </cell>
          <cell r="AF39" t="str">
            <v/>
          </cell>
          <cell r="AI39" t="str">
            <v/>
          </cell>
          <cell r="AJ39" t="str">
            <v/>
          </cell>
        </row>
        <row r="40">
          <cell r="A40" t="str">
            <v/>
          </cell>
          <cell r="B40" t="str">
            <v/>
          </cell>
          <cell r="C40">
            <v>17</v>
          </cell>
          <cell r="D40">
            <v>0</v>
          </cell>
          <cell r="F40" t="str">
            <v/>
          </cell>
          <cell r="G40" t="str">
            <v/>
          </cell>
          <cell r="H40" t="str">
            <v/>
          </cell>
          <cell r="K40" t="str">
            <v/>
          </cell>
          <cell r="L40" t="str">
            <v/>
          </cell>
          <cell r="N40" t="str">
            <v/>
          </cell>
          <cell r="O40" t="str">
            <v/>
          </cell>
          <cell r="P40">
            <v>8</v>
          </cell>
          <cell r="Q40">
            <v>2</v>
          </cell>
          <cell r="R40">
            <v>2</v>
          </cell>
          <cell r="T40" t="str">
            <v/>
          </cell>
          <cell r="W40" t="str">
            <v/>
          </cell>
          <cell r="X40" t="str">
            <v/>
          </cell>
          <cell r="Z40" t="str">
            <v/>
          </cell>
        </row>
        <row r="41">
          <cell r="A41" t="str">
            <v/>
          </cell>
          <cell r="G41" t="str">
            <v>9 заезд</v>
          </cell>
          <cell r="L41" t="str">
            <v/>
          </cell>
          <cell r="N41" t="str">
            <v/>
          </cell>
          <cell r="S41" t="str">
            <v>5 заезд</v>
          </cell>
          <cell r="X41" t="str">
            <v/>
          </cell>
          <cell r="Z41" t="str">
            <v/>
          </cell>
        </row>
        <row r="42">
          <cell r="A42" t="str">
            <v/>
          </cell>
          <cell r="B42" t="str">
            <v/>
          </cell>
          <cell r="C42">
            <v>18</v>
          </cell>
          <cell r="D42">
            <v>15</v>
          </cell>
          <cell r="F42">
            <v>15</v>
          </cell>
          <cell r="G42" t="str">
            <v>Наутилус</v>
          </cell>
          <cell r="H42" t="str">
            <v>1_5</v>
          </cell>
          <cell r="K42" t="str">
            <v/>
          </cell>
          <cell r="L42" t="str">
            <v/>
          </cell>
          <cell r="N42" t="str">
            <v/>
          </cell>
          <cell r="O42" t="str">
            <v/>
          </cell>
          <cell r="P42">
            <v>11</v>
          </cell>
          <cell r="Q42">
            <v>0</v>
          </cell>
          <cell r="R42">
            <v>15</v>
          </cell>
          <cell r="S42" t="str">
            <v/>
          </cell>
          <cell r="T42" t="str">
            <v/>
          </cell>
          <cell r="W42" t="str">
            <v/>
          </cell>
          <cell r="X42" t="str">
            <v/>
          </cell>
          <cell r="Z42" t="str">
            <v/>
          </cell>
        </row>
        <row r="43">
          <cell r="A43" t="str">
            <v/>
          </cell>
          <cell r="B43" t="str">
            <v/>
          </cell>
          <cell r="C43">
            <v>19</v>
          </cell>
          <cell r="D43">
            <v>28</v>
          </cell>
          <cell r="F43">
            <v>28</v>
          </cell>
          <cell r="G43" t="str">
            <v>339_1</v>
          </cell>
          <cell r="H43" t="str">
            <v>339-1</v>
          </cell>
          <cell r="K43" t="str">
            <v/>
          </cell>
          <cell r="L43" t="str">
            <v/>
          </cell>
          <cell r="N43" t="str">
            <v/>
          </cell>
          <cell r="O43" t="str">
            <v/>
          </cell>
          <cell r="P43">
            <v>10</v>
          </cell>
          <cell r="Q43">
            <v>0</v>
          </cell>
          <cell r="R43">
            <v>7</v>
          </cell>
          <cell r="S43" t="str">
            <v/>
          </cell>
          <cell r="T43" t="str">
            <v/>
          </cell>
          <cell r="W43" t="str">
            <v/>
          </cell>
          <cell r="X43" t="str">
            <v/>
          </cell>
          <cell r="Z43" t="str">
            <v/>
          </cell>
          <cell r="AE43" t="str">
            <v>3 заезд</v>
          </cell>
          <cell r="AG43" t="str">
            <v>Время</v>
          </cell>
          <cell r="AH43" t="str">
            <v>Штр</v>
          </cell>
          <cell r="AI43" t="str">
            <v>Рез-т</v>
          </cell>
        </row>
        <row r="44">
          <cell r="A44" t="str">
            <v/>
          </cell>
          <cell r="G44" t="str">
            <v>10 заезд</v>
          </cell>
          <cell r="L44" t="str">
            <v/>
          </cell>
          <cell r="N44" t="str">
            <v/>
          </cell>
          <cell r="S44" t="str">
            <v>6 заезд</v>
          </cell>
          <cell r="X44" t="str">
            <v/>
          </cell>
          <cell r="Z44" t="str">
            <v/>
          </cell>
          <cell r="AA44" t="str">
            <v/>
          </cell>
          <cell r="AB44">
            <v>6</v>
          </cell>
          <cell r="AC44">
            <v>0</v>
          </cell>
          <cell r="AD44">
            <v>7</v>
          </cell>
          <cell r="AE44" t="str">
            <v/>
          </cell>
          <cell r="AF44" t="str">
            <v/>
          </cell>
          <cell r="AI44" t="str">
            <v/>
          </cell>
          <cell r="AJ44" t="str">
            <v/>
          </cell>
        </row>
        <row r="45">
          <cell r="A45" t="str">
            <v/>
          </cell>
          <cell r="B45" t="str">
            <v/>
          </cell>
          <cell r="C45">
            <v>20</v>
          </cell>
          <cell r="D45">
            <v>7</v>
          </cell>
          <cell r="F45">
            <v>7</v>
          </cell>
          <cell r="G45" t="str">
            <v>Живая Вода 2</v>
          </cell>
          <cell r="H45">
            <v>28</v>
          </cell>
          <cell r="K45" t="str">
            <v/>
          </cell>
          <cell r="L45" t="str">
            <v/>
          </cell>
          <cell r="N45" t="str">
            <v/>
          </cell>
          <cell r="O45" t="str">
            <v/>
          </cell>
          <cell r="P45">
            <v>13</v>
          </cell>
          <cell r="Q45">
            <v>0</v>
          </cell>
          <cell r="R45">
            <v>11</v>
          </cell>
          <cell r="S45" t="str">
            <v/>
          </cell>
          <cell r="T45" t="str">
            <v/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B45">
            <v>7</v>
          </cell>
          <cell r="AC45">
            <v>0</v>
          </cell>
          <cell r="AD45">
            <v>3</v>
          </cell>
          <cell r="AE45" t="str">
            <v/>
          </cell>
          <cell r="AF45" t="str">
            <v/>
          </cell>
          <cell r="AI45" t="str">
            <v/>
          </cell>
          <cell r="AJ45" t="str">
            <v/>
          </cell>
        </row>
        <row r="46">
          <cell r="A46" t="str">
            <v/>
          </cell>
          <cell r="B46" t="str">
            <v/>
          </cell>
          <cell r="C46">
            <v>21</v>
          </cell>
          <cell r="D46">
            <v>20</v>
          </cell>
          <cell r="F46">
            <v>20</v>
          </cell>
          <cell r="G46" t="str">
            <v>Т/к Остров</v>
          </cell>
          <cell r="H46" t="str">
            <v>1_10</v>
          </cell>
          <cell r="K46" t="str">
            <v/>
          </cell>
          <cell r="L46" t="str">
            <v/>
          </cell>
          <cell r="N46" t="str">
            <v/>
          </cell>
          <cell r="O46" t="str">
            <v/>
          </cell>
          <cell r="P46">
            <v>12</v>
          </cell>
          <cell r="Q46">
            <v>3</v>
          </cell>
          <cell r="R46">
            <v>3</v>
          </cell>
          <cell r="T46" t="str">
            <v/>
          </cell>
          <cell r="W46" t="str">
            <v/>
          </cell>
          <cell r="X46" t="str">
            <v/>
          </cell>
          <cell r="Z46" t="str">
            <v/>
          </cell>
        </row>
        <row r="47">
          <cell r="A47" t="str">
            <v/>
          </cell>
          <cell r="G47" t="str">
            <v>11 заезд</v>
          </cell>
          <cell r="L47" t="str">
            <v/>
          </cell>
          <cell r="N47" t="str">
            <v/>
          </cell>
          <cell r="S47" t="str">
            <v>7 заезд</v>
          </cell>
          <cell r="X47" t="str">
            <v/>
          </cell>
          <cell r="Z47" t="str">
            <v/>
          </cell>
        </row>
        <row r="48">
          <cell r="A48" t="str">
            <v/>
          </cell>
          <cell r="B48" t="str">
            <v/>
          </cell>
          <cell r="C48">
            <v>22</v>
          </cell>
          <cell r="D48">
            <v>11</v>
          </cell>
          <cell r="F48">
            <v>11</v>
          </cell>
          <cell r="G48" t="str">
            <v>СКИФ ДДТ Приморского района</v>
          </cell>
          <cell r="H48">
            <v>26</v>
          </cell>
          <cell r="K48" t="str">
            <v/>
          </cell>
          <cell r="L48" t="str">
            <v/>
          </cell>
          <cell r="N48" t="str">
            <v/>
          </cell>
          <cell r="O48" t="str">
            <v/>
          </cell>
          <cell r="P48">
            <v>15</v>
          </cell>
          <cell r="Q48">
            <v>0</v>
          </cell>
          <cell r="R48">
            <v>13</v>
          </cell>
          <cell r="S48" t="str">
            <v/>
          </cell>
          <cell r="T48" t="str">
            <v/>
          </cell>
          <cell r="W48" t="str">
            <v/>
          </cell>
          <cell r="X48" t="str">
            <v/>
          </cell>
          <cell r="Z48" t="str">
            <v/>
          </cell>
        </row>
        <row r="49">
          <cell r="A49" t="str">
            <v/>
          </cell>
          <cell r="B49" t="str">
            <v/>
          </cell>
          <cell r="C49">
            <v>23</v>
          </cell>
          <cell r="D49">
            <v>24</v>
          </cell>
          <cell r="F49">
            <v>24</v>
          </cell>
          <cell r="G49" t="str">
            <v>Ветерок</v>
          </cell>
          <cell r="H49">
            <v>35</v>
          </cell>
          <cell r="K49" t="str">
            <v/>
          </cell>
          <cell r="L49" t="str">
            <v/>
          </cell>
          <cell r="N49" t="str">
            <v/>
          </cell>
          <cell r="O49" t="str">
            <v/>
          </cell>
          <cell r="P49">
            <v>14</v>
          </cell>
          <cell r="Q49">
            <v>0</v>
          </cell>
          <cell r="R49">
            <v>5</v>
          </cell>
          <cell r="S49" t="str">
            <v/>
          </cell>
          <cell r="T49" t="str">
            <v/>
          </cell>
          <cell r="W49" t="str">
            <v/>
          </cell>
          <cell r="X49" t="str">
            <v/>
          </cell>
          <cell r="Z49" t="str">
            <v/>
          </cell>
          <cell r="AE49" t="str">
            <v>4 заезд</v>
          </cell>
          <cell r="AG49" t="str">
            <v>Время</v>
          </cell>
          <cell r="AH49" t="str">
            <v>Штр</v>
          </cell>
          <cell r="AI49" t="str">
            <v>Рез-т</v>
          </cell>
        </row>
        <row r="50">
          <cell r="A50" t="str">
            <v/>
          </cell>
          <cell r="G50" t="str">
            <v>12 заезд</v>
          </cell>
          <cell r="L50" t="str">
            <v/>
          </cell>
          <cell r="N50" t="str">
            <v/>
          </cell>
          <cell r="S50" t="str">
            <v>8 заезд</v>
          </cell>
          <cell r="X50" t="str">
            <v/>
          </cell>
          <cell r="Z50" t="str">
            <v/>
          </cell>
          <cell r="AA50" t="str">
            <v/>
          </cell>
          <cell r="AB50">
            <v>8</v>
          </cell>
          <cell r="AC50">
            <v>0</v>
          </cell>
          <cell r="AD50">
            <v>5</v>
          </cell>
          <cell r="AE50" t="str">
            <v/>
          </cell>
          <cell r="AF50" t="str">
            <v/>
          </cell>
          <cell r="AI50" t="str">
            <v/>
          </cell>
          <cell r="AJ50" t="str">
            <v/>
          </cell>
        </row>
        <row r="51">
          <cell r="A51" t="str">
            <v/>
          </cell>
          <cell r="B51" t="str">
            <v/>
          </cell>
          <cell r="C51">
            <v>24</v>
          </cell>
          <cell r="D51">
            <v>0</v>
          </cell>
          <cell r="F51" t="str">
            <v/>
          </cell>
          <cell r="G51" t="str">
            <v/>
          </cell>
          <cell r="H51" t="str">
            <v/>
          </cell>
          <cell r="K51" t="str">
            <v/>
          </cell>
          <cell r="L51" t="str">
            <v/>
          </cell>
          <cell r="N51" t="str">
            <v/>
          </cell>
          <cell r="O51" t="str">
            <v/>
          </cell>
          <cell r="P51">
            <v>17</v>
          </cell>
          <cell r="Q51">
            <v>0</v>
          </cell>
          <cell r="R51">
            <v>9</v>
          </cell>
          <cell r="S51" t="str">
            <v/>
          </cell>
          <cell r="T51" t="str">
            <v/>
          </cell>
          <cell r="W51" t="str">
            <v/>
          </cell>
          <cell r="X51" t="str">
            <v/>
          </cell>
          <cell r="Z51" t="str">
            <v/>
          </cell>
          <cell r="AA51" t="str">
            <v/>
          </cell>
          <cell r="AB51">
            <v>9</v>
          </cell>
          <cell r="AC51">
            <v>0</v>
          </cell>
          <cell r="AD51">
            <v>1</v>
          </cell>
          <cell r="AE51" t="str">
            <v/>
          </cell>
          <cell r="AF51" t="str">
            <v/>
          </cell>
          <cell r="AI51" t="str">
            <v/>
          </cell>
          <cell r="AJ51" t="str">
            <v/>
          </cell>
        </row>
        <row r="52">
          <cell r="A52" t="str">
            <v/>
          </cell>
          <cell r="B52" t="str">
            <v/>
          </cell>
          <cell r="C52">
            <v>25</v>
          </cell>
          <cell r="D52">
            <v>0</v>
          </cell>
          <cell r="F52" t="str">
            <v/>
          </cell>
          <cell r="G52" t="str">
            <v/>
          </cell>
          <cell r="H52" t="str">
            <v/>
          </cell>
          <cell r="K52" t="str">
            <v/>
          </cell>
          <cell r="L52" t="str">
            <v/>
          </cell>
          <cell r="N52" t="str">
            <v/>
          </cell>
          <cell r="O52" t="str">
            <v/>
          </cell>
          <cell r="P52">
            <v>16</v>
          </cell>
          <cell r="Q52">
            <v>1</v>
          </cell>
          <cell r="R52">
            <v>1</v>
          </cell>
          <cell r="T52" t="str">
            <v/>
          </cell>
          <cell r="W52" t="str">
            <v/>
          </cell>
          <cell r="X52" t="str">
            <v/>
          </cell>
        </row>
        <row r="53">
          <cell r="A53" t="str">
            <v/>
          </cell>
          <cell r="G53" t="str">
            <v>13 заезд</v>
          </cell>
          <cell r="L53" t="str">
            <v/>
          </cell>
        </row>
        <row r="54">
          <cell r="A54" t="str">
            <v/>
          </cell>
          <cell r="B54" t="str">
            <v/>
          </cell>
          <cell r="C54">
            <v>26</v>
          </cell>
          <cell r="D54">
            <v>13</v>
          </cell>
          <cell r="F54">
            <v>13</v>
          </cell>
          <cell r="G54" t="str">
            <v>Роверандом + СКИФ</v>
          </cell>
          <cell r="H54">
            <v>38</v>
          </cell>
          <cell r="K54" t="str">
            <v/>
          </cell>
          <cell r="L54" t="str">
            <v/>
          </cell>
        </row>
        <row r="55">
          <cell r="A55" t="str">
            <v/>
          </cell>
          <cell r="B55" t="str">
            <v/>
          </cell>
          <cell r="C55">
            <v>27</v>
          </cell>
          <cell r="D55">
            <v>26</v>
          </cell>
          <cell r="F55">
            <v>26</v>
          </cell>
          <cell r="G55" t="str">
            <v>Чёрные драконы</v>
          </cell>
          <cell r="H55" t="str">
            <v>36_1</v>
          </cell>
          <cell r="K55" t="str">
            <v/>
          </cell>
          <cell r="L55" t="str">
            <v/>
          </cell>
        </row>
        <row r="56">
          <cell r="A56" t="str">
            <v/>
          </cell>
          <cell r="G56" t="str">
            <v>14 заезд</v>
          </cell>
          <cell r="L56" t="str">
            <v/>
          </cell>
        </row>
        <row r="57">
          <cell r="A57" t="str">
            <v/>
          </cell>
          <cell r="B57" t="str">
            <v/>
          </cell>
          <cell r="C57">
            <v>28</v>
          </cell>
          <cell r="D57">
            <v>5</v>
          </cell>
          <cell r="F57">
            <v>5</v>
          </cell>
          <cell r="G57" t="str">
            <v>339-3</v>
          </cell>
          <cell r="H57" t="str">
            <v>339_3</v>
          </cell>
          <cell r="K57" t="str">
            <v/>
          </cell>
          <cell r="L57" t="str">
            <v/>
          </cell>
        </row>
        <row r="58">
          <cell r="A58" t="str">
            <v/>
          </cell>
          <cell r="B58" t="str">
            <v/>
          </cell>
          <cell r="C58">
            <v>29</v>
          </cell>
          <cell r="D58">
            <v>18</v>
          </cell>
          <cell r="F58">
            <v>18</v>
          </cell>
          <cell r="G58" t="str">
            <v>ГБОУ 292</v>
          </cell>
          <cell r="H58">
            <v>29</v>
          </cell>
          <cell r="K58" t="str">
            <v/>
          </cell>
          <cell r="L58" t="str">
            <v/>
          </cell>
        </row>
        <row r="59">
          <cell r="A59" t="str">
            <v/>
          </cell>
          <cell r="G59" t="str">
            <v>15 заезд</v>
          </cell>
          <cell r="L59" t="str">
            <v/>
          </cell>
        </row>
        <row r="60">
          <cell r="A60" t="str">
            <v/>
          </cell>
          <cell r="B60" t="str">
            <v/>
          </cell>
          <cell r="C60">
            <v>30</v>
          </cell>
          <cell r="D60">
            <v>9</v>
          </cell>
          <cell r="F60">
            <v>9</v>
          </cell>
          <cell r="G60" t="str">
            <v>БИО Топ</v>
          </cell>
          <cell r="H60">
            <v>34</v>
          </cell>
          <cell r="K60" t="str">
            <v/>
          </cell>
          <cell r="L60" t="str">
            <v/>
          </cell>
        </row>
        <row r="61">
          <cell r="A61" t="str">
            <v/>
          </cell>
          <cell r="B61" t="str">
            <v/>
          </cell>
          <cell r="C61">
            <v>31</v>
          </cell>
          <cell r="D61">
            <v>22</v>
          </cell>
          <cell r="F61">
            <v>22</v>
          </cell>
          <cell r="G61" t="str">
            <v>Муми-Тролли</v>
          </cell>
          <cell r="H61" t="str">
            <v>1_7 </v>
          </cell>
          <cell r="K61" t="str">
            <v/>
          </cell>
          <cell r="L61" t="str">
            <v/>
          </cell>
        </row>
        <row r="62">
          <cell r="A62" t="str">
            <v/>
          </cell>
          <cell r="G62" t="str">
            <v>16 заезд</v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32</v>
          </cell>
          <cell r="D63">
            <v>0</v>
          </cell>
          <cell r="F63" t="str">
            <v/>
          </cell>
          <cell r="G63" t="str">
            <v/>
          </cell>
          <cell r="H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33</v>
          </cell>
          <cell r="D64">
            <v>0</v>
          </cell>
          <cell r="F64" t="str">
            <v/>
          </cell>
          <cell r="G64" t="str">
            <v/>
          </cell>
          <cell r="H64" t="str">
            <v/>
          </cell>
          <cell r="K64" t="str">
            <v/>
          </cell>
          <cell r="L64" t="str">
            <v/>
          </cell>
        </row>
      </sheetData>
      <sheetData sheetId="12">
        <row r="16">
          <cell r="A16" t="str">
            <v>проток</v>
          </cell>
          <cell r="B16" t="str">
            <v>худш</v>
          </cell>
          <cell r="C16" t="str">
            <v>техн</v>
          </cell>
          <cell r="D16" t="str">
            <v>сетка</v>
          </cell>
          <cell r="H16" t="str">
            <v>1/16 финала</v>
          </cell>
        </row>
        <row r="17">
          <cell r="G17" t="str">
            <v>1 заезд</v>
          </cell>
          <cell r="H17" t="str">
            <v>Номер</v>
          </cell>
          <cell r="I17" t="str">
            <v>Время</v>
          </cell>
          <cell r="J17" t="str">
            <v>Штр</v>
          </cell>
          <cell r="K17" t="str">
            <v>Рез-т</v>
          </cell>
          <cell r="L17" t="str">
            <v>Место</v>
          </cell>
        </row>
        <row r="18">
          <cell r="A18" t="str">
            <v/>
          </cell>
          <cell r="B18" t="str">
            <v/>
          </cell>
          <cell r="C18">
            <v>2</v>
          </cell>
          <cell r="D18">
            <v>0</v>
          </cell>
          <cell r="F18" t="str">
            <v/>
          </cell>
          <cell r="G18" t="str">
            <v/>
          </cell>
          <cell r="H18" t="str">
            <v/>
          </cell>
          <cell r="K18" t="str">
            <v/>
          </cell>
          <cell r="L18" t="str">
            <v/>
          </cell>
        </row>
        <row r="19">
          <cell r="A19" t="str">
            <v/>
          </cell>
          <cell r="B19" t="str">
            <v/>
          </cell>
          <cell r="C19">
            <v>3</v>
          </cell>
          <cell r="D19">
            <v>0</v>
          </cell>
          <cell r="F19" t="str">
            <v/>
          </cell>
          <cell r="G19" t="str">
            <v/>
          </cell>
          <cell r="H19" t="str">
            <v/>
          </cell>
          <cell r="K19" t="str">
            <v/>
          </cell>
          <cell r="L19" t="str">
            <v/>
          </cell>
        </row>
        <row r="20">
          <cell r="A20" t="str">
            <v/>
          </cell>
          <cell r="G20" t="str">
            <v>2 заезд</v>
          </cell>
          <cell r="L20" t="str">
            <v/>
          </cell>
        </row>
        <row r="21">
          <cell r="A21" t="str">
            <v/>
          </cell>
          <cell r="B21" t="str">
            <v/>
          </cell>
          <cell r="C21">
            <v>4</v>
          </cell>
          <cell r="D21">
            <v>0</v>
          </cell>
          <cell r="F21" t="str">
            <v/>
          </cell>
          <cell r="G21" t="str">
            <v/>
          </cell>
          <cell r="H21" t="str">
            <v/>
          </cell>
          <cell r="K21" t="str">
            <v/>
          </cell>
          <cell r="L21" t="str">
            <v/>
          </cell>
        </row>
        <row r="22">
          <cell r="A22" t="str">
            <v/>
          </cell>
          <cell r="B22" t="str">
            <v/>
          </cell>
          <cell r="C22">
            <v>5</v>
          </cell>
          <cell r="D22">
            <v>0</v>
          </cell>
          <cell r="F22" t="str">
            <v/>
          </cell>
          <cell r="G22" t="str">
            <v/>
          </cell>
          <cell r="H22" t="str">
            <v/>
          </cell>
          <cell r="K22" t="str">
            <v/>
          </cell>
          <cell r="L22" t="str">
            <v/>
          </cell>
        </row>
        <row r="23">
          <cell r="A23" t="str">
            <v/>
          </cell>
          <cell r="G23" t="str">
            <v>3 заезд</v>
          </cell>
          <cell r="L23" t="str">
            <v/>
          </cell>
        </row>
        <row r="24">
          <cell r="A24" t="str">
            <v/>
          </cell>
          <cell r="B24" t="str">
            <v/>
          </cell>
          <cell r="C24">
            <v>6</v>
          </cell>
          <cell r="D24">
            <v>0</v>
          </cell>
          <cell r="F24" t="str">
            <v/>
          </cell>
          <cell r="G24" t="str">
            <v/>
          </cell>
          <cell r="H24" t="str">
            <v/>
          </cell>
          <cell r="K24" t="str">
            <v/>
          </cell>
          <cell r="L24" t="str">
            <v/>
          </cell>
        </row>
        <row r="25">
          <cell r="A25" t="str">
            <v/>
          </cell>
          <cell r="B25" t="str">
            <v/>
          </cell>
          <cell r="C25">
            <v>7</v>
          </cell>
          <cell r="D25">
            <v>0</v>
          </cell>
          <cell r="F25" t="str">
            <v/>
          </cell>
          <cell r="G25" t="str">
            <v/>
          </cell>
          <cell r="H25" t="str">
            <v/>
          </cell>
          <cell r="K25" t="str">
            <v/>
          </cell>
          <cell r="L25" t="str">
            <v/>
          </cell>
        </row>
        <row r="26">
          <cell r="A26" t="str">
            <v/>
          </cell>
          <cell r="G26" t="str">
            <v>4 заезд</v>
          </cell>
          <cell r="L26" t="str">
            <v/>
          </cell>
        </row>
        <row r="27">
          <cell r="A27" t="str">
            <v/>
          </cell>
          <cell r="B27" t="str">
            <v/>
          </cell>
          <cell r="C27">
            <v>8</v>
          </cell>
          <cell r="D27">
            <v>0</v>
          </cell>
          <cell r="F27" t="str">
            <v/>
          </cell>
          <cell r="G27" t="str">
            <v/>
          </cell>
          <cell r="H27" t="str">
            <v/>
          </cell>
          <cell r="K27" t="str">
            <v/>
          </cell>
          <cell r="L27" t="str">
            <v/>
          </cell>
        </row>
        <row r="28">
          <cell r="A28" t="str">
            <v/>
          </cell>
          <cell r="B28" t="str">
            <v/>
          </cell>
          <cell r="C28">
            <v>9</v>
          </cell>
          <cell r="D28">
            <v>0</v>
          </cell>
          <cell r="F28" t="str">
            <v/>
          </cell>
          <cell r="G28" t="str">
            <v/>
          </cell>
          <cell r="H28" t="str">
            <v/>
          </cell>
          <cell r="K28" t="str">
            <v/>
          </cell>
          <cell r="L28" t="str">
            <v/>
          </cell>
        </row>
        <row r="29">
          <cell r="A29" t="str">
            <v/>
          </cell>
          <cell r="G29" t="str">
            <v>5 заезд</v>
          </cell>
          <cell r="L29" t="str">
            <v/>
          </cell>
        </row>
        <row r="30">
          <cell r="A30" t="str">
            <v/>
          </cell>
          <cell r="B30" t="str">
            <v/>
          </cell>
          <cell r="C30">
            <v>10</v>
          </cell>
          <cell r="D30">
            <v>0</v>
          </cell>
          <cell r="F30" t="str">
            <v/>
          </cell>
          <cell r="G30" t="str">
            <v/>
          </cell>
          <cell r="H30" t="str">
            <v/>
          </cell>
          <cell r="K30" t="str">
            <v/>
          </cell>
          <cell r="L30" t="str">
            <v/>
          </cell>
          <cell r="N30" t="str">
            <v/>
          </cell>
          <cell r="O30" t="str">
            <v/>
          </cell>
          <cell r="P30">
            <v>3</v>
          </cell>
          <cell r="Q30">
            <v>0</v>
          </cell>
          <cell r="R30">
            <v>0</v>
          </cell>
          <cell r="S30" t="str">
            <v/>
          </cell>
          <cell r="T30" t="str">
            <v/>
          </cell>
          <cell r="W30" t="str">
            <v/>
          </cell>
          <cell r="X30" t="str">
            <v/>
          </cell>
        </row>
        <row r="31">
          <cell r="A31" t="str">
            <v/>
          </cell>
          <cell r="B31" t="str">
            <v/>
          </cell>
          <cell r="C31">
            <v>11</v>
          </cell>
          <cell r="D31">
            <v>0</v>
          </cell>
          <cell r="F31" t="str">
            <v/>
          </cell>
          <cell r="G31" t="str">
            <v/>
          </cell>
          <cell r="H31" t="str">
            <v/>
          </cell>
          <cell r="K31" t="str">
            <v/>
          </cell>
          <cell r="L31" t="str">
            <v/>
          </cell>
          <cell r="N31" t="str">
            <v/>
          </cell>
          <cell r="O31" t="str">
            <v/>
          </cell>
          <cell r="P31">
            <v>2</v>
          </cell>
          <cell r="Q31">
            <v>0</v>
          </cell>
          <cell r="R31">
            <v>0</v>
          </cell>
          <cell r="S31" t="str">
            <v/>
          </cell>
          <cell r="T31" t="str">
            <v/>
          </cell>
          <cell r="W31" t="str">
            <v/>
          </cell>
          <cell r="X31" t="str">
            <v/>
          </cell>
        </row>
        <row r="32">
          <cell r="A32" t="str">
            <v/>
          </cell>
          <cell r="G32" t="str">
            <v>6 заезд</v>
          </cell>
          <cell r="L32" t="str">
            <v/>
          </cell>
          <cell r="N32" t="str">
            <v/>
          </cell>
          <cell r="S32" t="str">
            <v>2 заезд</v>
          </cell>
          <cell r="X32" t="str">
            <v/>
          </cell>
          <cell r="Z32" t="str">
            <v/>
          </cell>
          <cell r="AA32" t="str">
            <v/>
          </cell>
          <cell r="AB32">
            <v>2</v>
          </cell>
          <cell r="AC32">
            <v>0</v>
          </cell>
          <cell r="AD32">
            <v>0</v>
          </cell>
          <cell r="AE32" t="str">
            <v/>
          </cell>
          <cell r="AF32" t="str">
            <v/>
          </cell>
          <cell r="AI32" t="str">
            <v/>
          </cell>
          <cell r="AJ32" t="str">
            <v/>
          </cell>
        </row>
        <row r="33">
          <cell r="A33" t="str">
            <v/>
          </cell>
          <cell r="B33" t="str">
            <v/>
          </cell>
          <cell r="C33">
            <v>12</v>
          </cell>
          <cell r="D33">
            <v>0</v>
          </cell>
          <cell r="F33" t="str">
            <v/>
          </cell>
          <cell r="G33" t="str">
            <v/>
          </cell>
          <cell r="H33" t="str">
            <v/>
          </cell>
          <cell r="K33" t="str">
            <v/>
          </cell>
          <cell r="L33" t="str">
            <v/>
          </cell>
          <cell r="N33" t="str">
            <v/>
          </cell>
          <cell r="O33" t="str">
            <v/>
          </cell>
          <cell r="P33">
            <v>5</v>
          </cell>
          <cell r="Q33">
            <v>0</v>
          </cell>
          <cell r="R33">
            <v>0</v>
          </cell>
          <cell r="S33" t="str">
            <v/>
          </cell>
          <cell r="T33" t="str">
            <v/>
          </cell>
          <cell r="W33" t="str">
            <v/>
          </cell>
          <cell r="X33" t="str">
            <v/>
          </cell>
          <cell r="Z33" t="str">
            <v/>
          </cell>
          <cell r="AA33" t="str">
            <v/>
          </cell>
          <cell r="AB33">
            <v>3</v>
          </cell>
          <cell r="AC33">
            <v>0</v>
          </cell>
          <cell r="AD33">
            <v>0</v>
          </cell>
          <cell r="AE33" t="str">
            <v/>
          </cell>
          <cell r="AF33" t="str">
            <v/>
          </cell>
          <cell r="AI33" t="str">
            <v/>
          </cell>
          <cell r="AJ33" t="str">
            <v/>
          </cell>
        </row>
        <row r="34">
          <cell r="A34" t="str">
            <v/>
          </cell>
          <cell r="B34" t="str">
            <v/>
          </cell>
          <cell r="C34">
            <v>13</v>
          </cell>
          <cell r="D34">
            <v>0</v>
          </cell>
          <cell r="F34" t="str">
            <v/>
          </cell>
          <cell r="G34" t="str">
            <v/>
          </cell>
          <cell r="H34" t="str">
            <v/>
          </cell>
          <cell r="K34" t="str">
            <v/>
          </cell>
          <cell r="L34" t="str">
            <v/>
          </cell>
          <cell r="N34" t="str">
            <v/>
          </cell>
          <cell r="O34" t="str">
            <v/>
          </cell>
          <cell r="P34">
            <v>4</v>
          </cell>
          <cell r="Q34">
            <v>0</v>
          </cell>
          <cell r="R34">
            <v>0</v>
          </cell>
          <cell r="S34" t="str">
            <v/>
          </cell>
          <cell r="T34" t="str">
            <v/>
          </cell>
          <cell r="W34" t="str">
            <v/>
          </cell>
          <cell r="X34" t="str">
            <v/>
          </cell>
          <cell r="Z34" t="str">
            <v/>
          </cell>
        </row>
        <row r="35">
          <cell r="A35" t="str">
            <v/>
          </cell>
          <cell r="G35" t="str">
            <v>7 заезд</v>
          </cell>
          <cell r="L35" t="str">
            <v/>
          </cell>
          <cell r="N35" t="str">
            <v/>
          </cell>
          <cell r="S35" t="str">
            <v>3 заезд</v>
          </cell>
          <cell r="X35" t="str">
            <v/>
          </cell>
          <cell r="Z35" t="str">
            <v/>
          </cell>
        </row>
        <row r="36">
          <cell r="A36" t="str">
            <v/>
          </cell>
          <cell r="B36" t="str">
            <v/>
          </cell>
          <cell r="C36">
            <v>14</v>
          </cell>
          <cell r="D36">
            <v>0</v>
          </cell>
          <cell r="F36" t="str">
            <v/>
          </cell>
          <cell r="G36" t="str">
            <v/>
          </cell>
          <cell r="H36" t="str">
            <v/>
          </cell>
          <cell r="K36" t="str">
            <v/>
          </cell>
          <cell r="L36" t="str">
            <v/>
          </cell>
          <cell r="N36" t="str">
            <v/>
          </cell>
          <cell r="O36" t="str">
            <v/>
          </cell>
          <cell r="P36">
            <v>7</v>
          </cell>
          <cell r="Q36">
            <v>0</v>
          </cell>
          <cell r="R36">
            <v>0</v>
          </cell>
          <cell r="S36" t="str">
            <v/>
          </cell>
          <cell r="T36" t="str">
            <v/>
          </cell>
          <cell r="W36" t="str">
            <v/>
          </cell>
          <cell r="X36" t="str">
            <v/>
          </cell>
          <cell r="Z36" t="str">
            <v/>
          </cell>
          <cell r="AX36" t="str">
            <v>проток</v>
          </cell>
          <cell r="AY36" t="str">
            <v>техн</v>
          </cell>
          <cell r="AZ36" t="str">
            <v>сетка</v>
          </cell>
          <cell r="BB36" t="str">
            <v>Финал Б</v>
          </cell>
          <cell r="BD36" t="str">
            <v>Время</v>
          </cell>
          <cell r="BE36" t="str">
            <v>Штр</v>
          </cell>
          <cell r="BF36" t="str">
            <v>Рез-т</v>
          </cell>
          <cell r="BG36" t="str">
            <v>Место</v>
          </cell>
        </row>
        <row r="37">
          <cell r="A37" t="str">
            <v/>
          </cell>
          <cell r="B37" t="str">
            <v/>
          </cell>
          <cell r="C37">
            <v>15</v>
          </cell>
          <cell r="D37">
            <v>0</v>
          </cell>
          <cell r="F37" t="str">
            <v/>
          </cell>
          <cell r="G37" t="str">
            <v/>
          </cell>
          <cell r="H37" t="str">
            <v/>
          </cell>
          <cell r="K37" t="str">
            <v/>
          </cell>
          <cell r="L37" t="str">
            <v/>
          </cell>
          <cell r="N37" t="str">
            <v/>
          </cell>
          <cell r="O37" t="str">
            <v/>
          </cell>
          <cell r="P37">
            <v>6</v>
          </cell>
          <cell r="Q37">
            <v>0</v>
          </cell>
          <cell r="R37">
            <v>0</v>
          </cell>
          <cell r="S37" t="str">
            <v/>
          </cell>
          <cell r="T37" t="str">
            <v/>
          </cell>
          <cell r="W37" t="str">
            <v/>
          </cell>
          <cell r="X37" t="str">
            <v/>
          </cell>
          <cell r="Z37" t="str">
            <v/>
          </cell>
          <cell r="AE37" t="str">
            <v>2 заезд</v>
          </cell>
          <cell r="AG37" t="str">
            <v>Время</v>
          </cell>
          <cell r="AH37" t="str">
            <v>Штр</v>
          </cell>
          <cell r="AI37" t="str">
            <v>Рез-т</v>
          </cell>
          <cell r="AX37" t="e">
            <v>#VALUE!</v>
          </cell>
          <cell r="AY37">
            <v>4</v>
          </cell>
          <cell r="AZ37">
            <v>3</v>
          </cell>
          <cell r="BA37">
            <v>3</v>
          </cell>
          <cell r="BB37" t="str">
            <v>Ласточки</v>
          </cell>
          <cell r="BC37">
            <v>32</v>
          </cell>
          <cell r="BF37" t="str">
            <v/>
          </cell>
          <cell r="BG37" t="e">
            <v>#VALUE!</v>
          </cell>
        </row>
        <row r="38">
          <cell r="A38" t="str">
            <v/>
          </cell>
          <cell r="G38" t="str">
            <v>8 заезд</v>
          </cell>
          <cell r="L38" t="str">
            <v/>
          </cell>
          <cell r="N38" t="str">
            <v/>
          </cell>
          <cell r="S38" t="str">
            <v>4 заезд</v>
          </cell>
          <cell r="X38" t="str">
            <v/>
          </cell>
          <cell r="Z38" t="str">
            <v/>
          </cell>
          <cell r="AA38" t="str">
            <v/>
          </cell>
          <cell r="AB38">
            <v>4</v>
          </cell>
          <cell r="AC38">
            <v>0</v>
          </cell>
          <cell r="AD38">
            <v>0</v>
          </cell>
          <cell r="AE38" t="str">
            <v/>
          </cell>
          <cell r="AF38" t="str">
            <v/>
          </cell>
          <cell r="AI38" t="str">
            <v/>
          </cell>
          <cell r="AJ38" t="str">
            <v/>
          </cell>
          <cell r="AX38" t="e">
            <v>#VALUE!</v>
          </cell>
          <cell r="AY38">
            <v>5</v>
          </cell>
          <cell r="AZ38">
            <v>2</v>
          </cell>
          <cell r="BA38">
            <v>2</v>
          </cell>
          <cell r="BB38" t="str">
            <v>Молния</v>
          </cell>
          <cell r="BC38">
            <v>36</v>
          </cell>
          <cell r="BF38" t="str">
            <v/>
          </cell>
          <cell r="BG38" t="e">
            <v>#VALUE!</v>
          </cell>
        </row>
        <row r="39">
          <cell r="A39" t="str">
            <v/>
          </cell>
          <cell r="B39" t="str">
            <v/>
          </cell>
          <cell r="C39">
            <v>16</v>
          </cell>
          <cell r="D39">
            <v>0</v>
          </cell>
          <cell r="F39" t="str">
            <v/>
          </cell>
          <cell r="G39" t="str">
            <v/>
          </cell>
          <cell r="H39" t="str">
            <v/>
          </cell>
          <cell r="K39" t="str">
            <v/>
          </cell>
          <cell r="L39" t="str">
            <v/>
          </cell>
          <cell r="N39" t="str">
            <v/>
          </cell>
          <cell r="O39" t="str">
            <v/>
          </cell>
          <cell r="P39">
            <v>9</v>
          </cell>
          <cell r="Q39">
            <v>0</v>
          </cell>
          <cell r="R39">
            <v>0</v>
          </cell>
          <cell r="S39" t="str">
            <v/>
          </cell>
          <cell r="T39" t="str">
            <v/>
          </cell>
          <cell r="W39" t="str">
            <v/>
          </cell>
          <cell r="X39" t="str">
            <v/>
          </cell>
          <cell r="Z39" t="str">
            <v/>
          </cell>
          <cell r="AA39" t="str">
            <v/>
          </cell>
          <cell r="AB39">
            <v>5</v>
          </cell>
          <cell r="AC39">
            <v>0</v>
          </cell>
          <cell r="AD39">
            <v>0</v>
          </cell>
          <cell r="AE39" t="str">
            <v/>
          </cell>
          <cell r="AF39" t="str">
            <v/>
          </cell>
          <cell r="AI39" t="str">
            <v/>
          </cell>
          <cell r="AJ39" t="str">
            <v/>
          </cell>
        </row>
        <row r="40">
          <cell r="A40" t="str">
            <v/>
          </cell>
          <cell r="B40" t="str">
            <v/>
          </cell>
          <cell r="C40">
            <v>17</v>
          </cell>
          <cell r="D40">
            <v>0</v>
          </cell>
          <cell r="F40" t="str">
            <v/>
          </cell>
          <cell r="G40" t="str">
            <v/>
          </cell>
          <cell r="H40" t="str">
            <v/>
          </cell>
          <cell r="K40" t="str">
            <v/>
          </cell>
          <cell r="L40" t="str">
            <v/>
          </cell>
          <cell r="N40" t="str">
            <v/>
          </cell>
          <cell r="O40" t="str">
            <v/>
          </cell>
          <cell r="P40">
            <v>8</v>
          </cell>
          <cell r="Q40">
            <v>0</v>
          </cell>
          <cell r="R40">
            <v>0</v>
          </cell>
          <cell r="S40" t="str">
            <v/>
          </cell>
          <cell r="T40" t="str">
            <v/>
          </cell>
          <cell r="W40" t="str">
            <v/>
          </cell>
          <cell r="X40" t="str">
            <v/>
          </cell>
          <cell r="Z40" t="str">
            <v/>
          </cell>
        </row>
        <row r="41">
          <cell r="A41" t="str">
            <v/>
          </cell>
          <cell r="G41" t="str">
            <v>9 заезд</v>
          </cell>
          <cell r="L41" t="str">
            <v/>
          </cell>
          <cell r="N41" t="str">
            <v/>
          </cell>
          <cell r="S41" t="str">
            <v>5 заезд</v>
          </cell>
          <cell r="X41" t="str">
            <v/>
          </cell>
          <cell r="Z41" t="str">
            <v/>
          </cell>
        </row>
        <row r="42">
          <cell r="A42" t="str">
            <v/>
          </cell>
          <cell r="B42" t="str">
            <v/>
          </cell>
          <cell r="C42">
            <v>18</v>
          </cell>
          <cell r="D42">
            <v>0</v>
          </cell>
          <cell r="F42" t="str">
            <v/>
          </cell>
          <cell r="G42" t="str">
            <v/>
          </cell>
          <cell r="H42" t="str">
            <v/>
          </cell>
          <cell r="K42" t="str">
            <v/>
          </cell>
          <cell r="L42" t="str">
            <v/>
          </cell>
          <cell r="N42" t="str">
            <v/>
          </cell>
          <cell r="O42" t="str">
            <v/>
          </cell>
          <cell r="P42">
            <v>11</v>
          </cell>
          <cell r="Q42">
            <v>0</v>
          </cell>
          <cell r="R42">
            <v>0</v>
          </cell>
          <cell r="S42" t="str">
            <v/>
          </cell>
          <cell r="T42" t="str">
            <v/>
          </cell>
          <cell r="W42" t="str">
            <v/>
          </cell>
          <cell r="X42" t="str">
            <v/>
          </cell>
          <cell r="Z42" t="str">
            <v/>
          </cell>
        </row>
        <row r="43">
          <cell r="A43" t="str">
            <v/>
          </cell>
          <cell r="B43" t="str">
            <v/>
          </cell>
          <cell r="C43">
            <v>19</v>
          </cell>
          <cell r="D43">
            <v>0</v>
          </cell>
          <cell r="F43" t="str">
            <v/>
          </cell>
          <cell r="G43" t="str">
            <v/>
          </cell>
          <cell r="H43" t="str">
            <v/>
          </cell>
          <cell r="K43" t="str">
            <v/>
          </cell>
          <cell r="L43" t="str">
            <v/>
          </cell>
          <cell r="N43" t="str">
            <v/>
          </cell>
          <cell r="O43" t="str">
            <v/>
          </cell>
          <cell r="P43">
            <v>10</v>
          </cell>
          <cell r="Q43">
            <v>0</v>
          </cell>
          <cell r="R43">
            <v>0</v>
          </cell>
          <cell r="S43" t="str">
            <v/>
          </cell>
          <cell r="T43" t="str">
            <v/>
          </cell>
          <cell r="W43" t="str">
            <v/>
          </cell>
          <cell r="X43" t="str">
            <v/>
          </cell>
          <cell r="Z43" t="str">
            <v/>
          </cell>
          <cell r="AE43" t="str">
            <v>3 заезд</v>
          </cell>
          <cell r="AG43" t="str">
            <v>Время</v>
          </cell>
          <cell r="AH43" t="str">
            <v>Штр</v>
          </cell>
          <cell r="AI43" t="str">
            <v>Рез-т</v>
          </cell>
        </row>
        <row r="44">
          <cell r="A44" t="str">
            <v/>
          </cell>
          <cell r="G44" t="str">
            <v>10 заезд</v>
          </cell>
          <cell r="L44" t="str">
            <v/>
          </cell>
          <cell r="N44" t="str">
            <v/>
          </cell>
          <cell r="S44" t="str">
            <v>6 заезд</v>
          </cell>
          <cell r="X44" t="str">
            <v/>
          </cell>
          <cell r="Z44" t="str">
            <v/>
          </cell>
          <cell r="AA44" t="str">
            <v/>
          </cell>
          <cell r="AB44">
            <v>6</v>
          </cell>
          <cell r="AC44">
            <v>0</v>
          </cell>
          <cell r="AD44">
            <v>0</v>
          </cell>
          <cell r="AE44" t="str">
            <v/>
          </cell>
          <cell r="AF44" t="str">
            <v/>
          </cell>
          <cell r="AI44" t="str">
            <v/>
          </cell>
          <cell r="AJ44" t="str">
            <v/>
          </cell>
        </row>
        <row r="45">
          <cell r="A45" t="str">
            <v/>
          </cell>
          <cell r="B45" t="str">
            <v/>
          </cell>
          <cell r="C45">
            <v>20</v>
          </cell>
          <cell r="D45">
            <v>0</v>
          </cell>
          <cell r="F45" t="str">
            <v/>
          </cell>
          <cell r="G45" t="str">
            <v/>
          </cell>
          <cell r="H45" t="str">
            <v/>
          </cell>
          <cell r="K45" t="str">
            <v/>
          </cell>
          <cell r="L45" t="str">
            <v/>
          </cell>
          <cell r="N45" t="str">
            <v/>
          </cell>
          <cell r="O45" t="str">
            <v/>
          </cell>
          <cell r="P45">
            <v>13</v>
          </cell>
          <cell r="Q45">
            <v>0</v>
          </cell>
          <cell r="R45">
            <v>0</v>
          </cell>
          <cell r="S45" t="str">
            <v/>
          </cell>
          <cell r="T45" t="str">
            <v/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B45">
            <v>7</v>
          </cell>
          <cell r="AC45">
            <v>0</v>
          </cell>
          <cell r="AD45">
            <v>0</v>
          </cell>
          <cell r="AE45" t="str">
            <v/>
          </cell>
          <cell r="AF45" t="str">
            <v/>
          </cell>
          <cell r="AI45" t="str">
            <v/>
          </cell>
          <cell r="AJ45" t="str">
            <v/>
          </cell>
        </row>
        <row r="46">
          <cell r="A46" t="str">
            <v/>
          </cell>
          <cell r="B46" t="str">
            <v/>
          </cell>
          <cell r="C46">
            <v>21</v>
          </cell>
          <cell r="D46">
            <v>0</v>
          </cell>
          <cell r="F46" t="str">
            <v/>
          </cell>
          <cell r="G46" t="str">
            <v/>
          </cell>
          <cell r="H46" t="str">
            <v/>
          </cell>
          <cell r="K46" t="str">
            <v/>
          </cell>
          <cell r="L46" t="str">
            <v/>
          </cell>
          <cell r="N46" t="str">
            <v/>
          </cell>
          <cell r="O46" t="str">
            <v/>
          </cell>
          <cell r="P46">
            <v>12</v>
          </cell>
          <cell r="Q46">
            <v>0</v>
          </cell>
          <cell r="R46">
            <v>0</v>
          </cell>
          <cell r="S46" t="str">
            <v/>
          </cell>
          <cell r="T46" t="str">
            <v/>
          </cell>
          <cell r="W46" t="str">
            <v/>
          </cell>
          <cell r="X46" t="str">
            <v/>
          </cell>
          <cell r="Z46" t="str">
            <v/>
          </cell>
        </row>
        <row r="47">
          <cell r="A47" t="str">
            <v/>
          </cell>
          <cell r="G47" t="str">
            <v>11 заезд</v>
          </cell>
          <cell r="L47" t="str">
            <v/>
          </cell>
          <cell r="N47" t="str">
            <v/>
          </cell>
          <cell r="S47" t="str">
            <v>7 заезд</v>
          </cell>
          <cell r="X47" t="str">
            <v/>
          </cell>
          <cell r="Z47" t="str">
            <v/>
          </cell>
        </row>
        <row r="48">
          <cell r="A48" t="str">
            <v/>
          </cell>
          <cell r="B48" t="str">
            <v/>
          </cell>
          <cell r="C48">
            <v>22</v>
          </cell>
          <cell r="D48">
            <v>0</v>
          </cell>
          <cell r="F48" t="str">
            <v/>
          </cell>
          <cell r="G48" t="str">
            <v/>
          </cell>
          <cell r="H48" t="str">
            <v/>
          </cell>
          <cell r="K48" t="str">
            <v/>
          </cell>
          <cell r="L48" t="str">
            <v/>
          </cell>
          <cell r="N48" t="str">
            <v/>
          </cell>
          <cell r="O48" t="str">
            <v/>
          </cell>
          <cell r="P48">
            <v>15</v>
          </cell>
          <cell r="Q48">
            <v>0</v>
          </cell>
          <cell r="R48">
            <v>0</v>
          </cell>
          <cell r="S48" t="str">
            <v/>
          </cell>
          <cell r="T48" t="str">
            <v/>
          </cell>
          <cell r="W48" t="str">
            <v/>
          </cell>
          <cell r="X48" t="str">
            <v/>
          </cell>
          <cell r="Z48" t="str">
            <v/>
          </cell>
        </row>
        <row r="49">
          <cell r="A49" t="str">
            <v/>
          </cell>
          <cell r="B49" t="str">
            <v/>
          </cell>
          <cell r="C49">
            <v>23</v>
          </cell>
          <cell r="D49">
            <v>0</v>
          </cell>
          <cell r="F49" t="str">
            <v/>
          </cell>
          <cell r="G49" t="str">
            <v/>
          </cell>
          <cell r="H49" t="str">
            <v/>
          </cell>
          <cell r="K49" t="str">
            <v/>
          </cell>
          <cell r="L49" t="str">
            <v/>
          </cell>
          <cell r="N49" t="str">
            <v/>
          </cell>
          <cell r="O49" t="str">
            <v/>
          </cell>
          <cell r="P49">
            <v>14</v>
          </cell>
          <cell r="Q49">
            <v>0</v>
          </cell>
          <cell r="R49">
            <v>0</v>
          </cell>
          <cell r="S49" t="str">
            <v/>
          </cell>
          <cell r="T49" t="str">
            <v/>
          </cell>
          <cell r="W49" t="str">
            <v/>
          </cell>
          <cell r="X49" t="str">
            <v/>
          </cell>
          <cell r="Z49" t="str">
            <v/>
          </cell>
          <cell r="AE49" t="str">
            <v>4 заезд</v>
          </cell>
          <cell r="AG49" t="str">
            <v>Время</v>
          </cell>
          <cell r="AH49" t="str">
            <v>Штр</v>
          </cell>
          <cell r="AI49" t="str">
            <v>Рез-т</v>
          </cell>
        </row>
        <row r="50">
          <cell r="A50" t="str">
            <v/>
          </cell>
          <cell r="G50" t="str">
            <v>12 заезд</v>
          </cell>
          <cell r="L50" t="str">
            <v/>
          </cell>
          <cell r="N50" t="str">
            <v/>
          </cell>
          <cell r="S50" t="str">
            <v>8 заезд</v>
          </cell>
          <cell r="X50" t="str">
            <v/>
          </cell>
          <cell r="Z50" t="str">
            <v/>
          </cell>
          <cell r="AA50" t="str">
            <v/>
          </cell>
          <cell r="AB50">
            <v>8</v>
          </cell>
          <cell r="AC50">
            <v>0</v>
          </cell>
          <cell r="AD50">
            <v>0</v>
          </cell>
          <cell r="AE50" t="str">
            <v/>
          </cell>
          <cell r="AF50" t="str">
            <v/>
          </cell>
          <cell r="AI50" t="str">
            <v/>
          </cell>
          <cell r="AJ50" t="str">
            <v/>
          </cell>
        </row>
        <row r="51">
          <cell r="A51" t="str">
            <v/>
          </cell>
          <cell r="B51" t="str">
            <v/>
          </cell>
          <cell r="C51">
            <v>24</v>
          </cell>
          <cell r="D51">
            <v>0</v>
          </cell>
          <cell r="F51" t="str">
            <v/>
          </cell>
          <cell r="G51" t="str">
            <v/>
          </cell>
          <cell r="H51" t="str">
            <v/>
          </cell>
          <cell r="K51" t="str">
            <v/>
          </cell>
          <cell r="L51" t="str">
            <v/>
          </cell>
          <cell r="N51" t="str">
            <v/>
          </cell>
          <cell r="O51" t="str">
            <v/>
          </cell>
          <cell r="P51">
            <v>17</v>
          </cell>
          <cell r="Q51">
            <v>0</v>
          </cell>
          <cell r="R51">
            <v>0</v>
          </cell>
          <cell r="S51" t="str">
            <v/>
          </cell>
          <cell r="T51" t="str">
            <v/>
          </cell>
          <cell r="W51" t="str">
            <v/>
          </cell>
          <cell r="X51" t="str">
            <v/>
          </cell>
          <cell r="Z51" t="str">
            <v/>
          </cell>
          <cell r="AA51" t="str">
            <v/>
          </cell>
          <cell r="AB51">
            <v>9</v>
          </cell>
          <cell r="AC51">
            <v>0</v>
          </cell>
          <cell r="AD51">
            <v>0</v>
          </cell>
          <cell r="AE51" t="str">
            <v/>
          </cell>
          <cell r="AF51" t="str">
            <v/>
          </cell>
          <cell r="AI51" t="str">
            <v/>
          </cell>
          <cell r="AJ51" t="str">
            <v/>
          </cell>
        </row>
        <row r="52">
          <cell r="A52" t="str">
            <v/>
          </cell>
          <cell r="B52" t="str">
            <v/>
          </cell>
          <cell r="C52">
            <v>25</v>
          </cell>
          <cell r="D52">
            <v>0</v>
          </cell>
          <cell r="F52" t="str">
            <v/>
          </cell>
          <cell r="G52" t="str">
            <v/>
          </cell>
          <cell r="H52" t="str">
            <v/>
          </cell>
          <cell r="K52" t="str">
            <v/>
          </cell>
          <cell r="L52" t="str">
            <v/>
          </cell>
          <cell r="N52" t="str">
            <v/>
          </cell>
          <cell r="O52" t="str">
            <v/>
          </cell>
          <cell r="P52">
            <v>16</v>
          </cell>
          <cell r="Q52">
            <v>0</v>
          </cell>
          <cell r="R52">
            <v>0</v>
          </cell>
          <cell r="S52" t="str">
            <v/>
          </cell>
          <cell r="T52" t="str">
            <v/>
          </cell>
          <cell r="W52" t="str">
            <v/>
          </cell>
          <cell r="X52" t="str">
            <v/>
          </cell>
        </row>
        <row r="53">
          <cell r="A53" t="str">
            <v/>
          </cell>
          <cell r="G53" t="str">
            <v>13 заезд</v>
          </cell>
          <cell r="L53" t="str">
            <v/>
          </cell>
        </row>
        <row r="54">
          <cell r="A54" t="str">
            <v/>
          </cell>
          <cell r="B54" t="str">
            <v/>
          </cell>
          <cell r="C54">
            <v>26</v>
          </cell>
          <cell r="D54">
            <v>0</v>
          </cell>
          <cell r="F54" t="str">
            <v/>
          </cell>
          <cell r="G54" t="str">
            <v/>
          </cell>
          <cell r="H54" t="str">
            <v/>
          </cell>
          <cell r="K54" t="str">
            <v/>
          </cell>
          <cell r="L54" t="str">
            <v/>
          </cell>
        </row>
        <row r="55">
          <cell r="A55" t="str">
            <v/>
          </cell>
          <cell r="B55" t="str">
            <v/>
          </cell>
          <cell r="C55">
            <v>27</v>
          </cell>
          <cell r="D55">
            <v>0</v>
          </cell>
          <cell r="F55" t="str">
            <v/>
          </cell>
          <cell r="G55" t="str">
            <v/>
          </cell>
          <cell r="H55" t="str">
            <v/>
          </cell>
          <cell r="K55" t="str">
            <v/>
          </cell>
          <cell r="L55" t="str">
            <v/>
          </cell>
        </row>
        <row r="56">
          <cell r="A56" t="str">
            <v/>
          </cell>
          <cell r="G56" t="str">
            <v>14 заезд</v>
          </cell>
          <cell r="L56" t="str">
            <v/>
          </cell>
        </row>
        <row r="57">
          <cell r="A57" t="str">
            <v/>
          </cell>
          <cell r="B57" t="str">
            <v/>
          </cell>
          <cell r="C57">
            <v>28</v>
          </cell>
          <cell r="D57">
            <v>0</v>
          </cell>
          <cell r="F57" t="str">
            <v/>
          </cell>
          <cell r="G57" t="str">
            <v/>
          </cell>
          <cell r="H57" t="str">
            <v/>
          </cell>
          <cell r="K57" t="str">
            <v/>
          </cell>
          <cell r="L57" t="str">
            <v/>
          </cell>
        </row>
        <row r="58">
          <cell r="A58" t="str">
            <v/>
          </cell>
          <cell r="B58" t="str">
            <v/>
          </cell>
          <cell r="C58">
            <v>29</v>
          </cell>
          <cell r="D58">
            <v>0</v>
          </cell>
          <cell r="F58" t="str">
            <v/>
          </cell>
          <cell r="G58" t="str">
            <v/>
          </cell>
          <cell r="H58" t="str">
            <v/>
          </cell>
          <cell r="K58" t="str">
            <v/>
          </cell>
          <cell r="L58" t="str">
            <v/>
          </cell>
        </row>
        <row r="59">
          <cell r="A59" t="str">
            <v/>
          </cell>
          <cell r="G59" t="str">
            <v>15 заезд</v>
          </cell>
          <cell r="L59" t="str">
            <v/>
          </cell>
        </row>
        <row r="60">
          <cell r="A60" t="str">
            <v/>
          </cell>
          <cell r="B60" t="str">
            <v/>
          </cell>
          <cell r="C60">
            <v>30</v>
          </cell>
          <cell r="D60">
            <v>0</v>
          </cell>
          <cell r="F60" t="str">
            <v/>
          </cell>
          <cell r="G60" t="str">
            <v/>
          </cell>
          <cell r="H60" t="str">
            <v/>
          </cell>
          <cell r="K60" t="str">
            <v/>
          </cell>
          <cell r="L60" t="str">
            <v/>
          </cell>
        </row>
        <row r="61">
          <cell r="A61" t="str">
            <v/>
          </cell>
          <cell r="B61" t="str">
            <v/>
          </cell>
          <cell r="C61">
            <v>31</v>
          </cell>
          <cell r="D61">
            <v>0</v>
          </cell>
          <cell r="F61" t="str">
            <v/>
          </cell>
          <cell r="G61" t="str">
            <v/>
          </cell>
          <cell r="H61" t="str">
            <v/>
          </cell>
          <cell r="K61" t="str">
            <v/>
          </cell>
          <cell r="L61" t="str">
            <v/>
          </cell>
        </row>
        <row r="62">
          <cell r="A62" t="str">
            <v/>
          </cell>
          <cell r="G62" t="str">
            <v>16 заезд</v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32</v>
          </cell>
          <cell r="D63">
            <v>0</v>
          </cell>
          <cell r="F63" t="str">
            <v/>
          </cell>
          <cell r="G63" t="str">
            <v/>
          </cell>
          <cell r="H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33</v>
          </cell>
          <cell r="D64">
            <v>0</v>
          </cell>
          <cell r="F64" t="str">
            <v/>
          </cell>
          <cell r="G64" t="str">
            <v/>
          </cell>
          <cell r="H64" t="str">
            <v/>
          </cell>
          <cell r="K64" t="str">
            <v/>
          </cell>
          <cell r="L64" t="str">
            <v/>
          </cell>
        </row>
      </sheetData>
      <sheetData sheetId="13">
        <row r="16">
          <cell r="A16" t="str">
            <v>проток</v>
          </cell>
          <cell r="B16" t="str">
            <v>худш</v>
          </cell>
          <cell r="C16" t="str">
            <v>техн</v>
          </cell>
          <cell r="D16" t="str">
            <v>сетка</v>
          </cell>
          <cell r="H16" t="str">
            <v>1/16 финала</v>
          </cell>
        </row>
        <row r="17">
          <cell r="G17" t="str">
            <v>1 заезд</v>
          </cell>
          <cell r="H17" t="str">
            <v>Номер</v>
          </cell>
          <cell r="I17" t="str">
            <v>Время</v>
          </cell>
          <cell r="J17" t="str">
            <v>Штр</v>
          </cell>
          <cell r="K17" t="str">
            <v>Рез-т</v>
          </cell>
          <cell r="L17" t="str">
            <v>Место</v>
          </cell>
        </row>
        <row r="18">
          <cell r="A18" t="str">
            <v/>
          </cell>
          <cell r="B18" t="str">
            <v/>
          </cell>
          <cell r="C18">
            <v>2</v>
          </cell>
          <cell r="D18" t="e">
            <v>#N/A</v>
          </cell>
          <cell r="F18" t="e">
            <v>#N/A</v>
          </cell>
          <cell r="G18" t="e">
            <v>#N/A</v>
          </cell>
          <cell r="H18" t="str">
            <v/>
          </cell>
          <cell r="K18" t="str">
            <v/>
          </cell>
          <cell r="L18" t="str">
            <v/>
          </cell>
        </row>
        <row r="19">
          <cell r="A19" t="str">
            <v/>
          </cell>
          <cell r="B19" t="str">
            <v/>
          </cell>
          <cell r="C19">
            <v>3</v>
          </cell>
          <cell r="D19" t="e">
            <v>#N/A</v>
          </cell>
          <cell r="F19" t="e">
            <v>#N/A</v>
          </cell>
          <cell r="G19" t="e">
            <v>#N/A</v>
          </cell>
          <cell r="H19" t="str">
            <v/>
          </cell>
          <cell r="K19" t="str">
            <v/>
          </cell>
          <cell r="L19" t="str">
            <v/>
          </cell>
        </row>
        <row r="20">
          <cell r="A20" t="str">
            <v/>
          </cell>
          <cell r="G20" t="str">
            <v>2 заезд</v>
          </cell>
          <cell r="L20" t="str">
            <v/>
          </cell>
        </row>
        <row r="21">
          <cell r="A21" t="str">
            <v/>
          </cell>
          <cell r="B21" t="str">
            <v/>
          </cell>
          <cell r="C21">
            <v>4</v>
          </cell>
          <cell r="D21" t="e">
            <v>#N/A</v>
          </cell>
          <cell r="F21" t="e">
            <v>#N/A</v>
          </cell>
          <cell r="G21" t="e">
            <v>#N/A</v>
          </cell>
          <cell r="H21" t="str">
            <v/>
          </cell>
          <cell r="K21" t="str">
            <v/>
          </cell>
          <cell r="L21" t="str">
            <v/>
          </cell>
        </row>
        <row r="22">
          <cell r="A22" t="str">
            <v/>
          </cell>
          <cell r="B22" t="str">
            <v/>
          </cell>
          <cell r="C22">
            <v>5</v>
          </cell>
          <cell r="D22" t="e">
            <v>#N/A</v>
          </cell>
          <cell r="F22" t="e">
            <v>#N/A</v>
          </cell>
          <cell r="G22" t="e">
            <v>#N/A</v>
          </cell>
          <cell r="H22" t="str">
            <v/>
          </cell>
          <cell r="K22" t="str">
            <v/>
          </cell>
          <cell r="L22" t="str">
            <v/>
          </cell>
        </row>
        <row r="23">
          <cell r="A23" t="str">
            <v/>
          </cell>
          <cell r="G23" t="str">
            <v>3 заезд</v>
          </cell>
          <cell r="L23" t="str">
            <v/>
          </cell>
        </row>
        <row r="24">
          <cell r="A24" t="str">
            <v/>
          </cell>
          <cell r="B24" t="str">
            <v/>
          </cell>
          <cell r="C24">
            <v>6</v>
          </cell>
          <cell r="D24" t="e">
            <v>#N/A</v>
          </cell>
          <cell r="F24" t="e">
            <v>#N/A</v>
          </cell>
          <cell r="G24" t="e">
            <v>#N/A</v>
          </cell>
          <cell r="H24" t="str">
            <v/>
          </cell>
          <cell r="K24" t="str">
            <v/>
          </cell>
          <cell r="L24" t="str">
            <v/>
          </cell>
        </row>
        <row r="25">
          <cell r="A25" t="str">
            <v/>
          </cell>
          <cell r="B25" t="str">
            <v/>
          </cell>
          <cell r="C25">
            <v>7</v>
          </cell>
          <cell r="D25" t="e">
            <v>#N/A</v>
          </cell>
          <cell r="F25" t="e">
            <v>#N/A</v>
          </cell>
          <cell r="G25" t="e">
            <v>#N/A</v>
          </cell>
          <cell r="H25" t="str">
            <v/>
          </cell>
          <cell r="K25" t="str">
            <v/>
          </cell>
          <cell r="L25" t="str">
            <v/>
          </cell>
        </row>
        <row r="26">
          <cell r="A26" t="str">
            <v/>
          </cell>
          <cell r="G26" t="str">
            <v>4 заезд</v>
          </cell>
          <cell r="L26" t="str">
            <v/>
          </cell>
        </row>
        <row r="27">
          <cell r="A27" t="str">
            <v/>
          </cell>
          <cell r="B27" t="str">
            <v/>
          </cell>
          <cell r="C27">
            <v>8</v>
          </cell>
          <cell r="D27" t="e">
            <v>#N/A</v>
          </cell>
          <cell r="F27" t="e">
            <v>#N/A</v>
          </cell>
          <cell r="G27" t="e">
            <v>#N/A</v>
          </cell>
          <cell r="H27" t="str">
            <v/>
          </cell>
          <cell r="K27" t="str">
            <v/>
          </cell>
          <cell r="L27" t="str">
            <v/>
          </cell>
        </row>
        <row r="28">
          <cell r="A28" t="str">
            <v/>
          </cell>
          <cell r="B28" t="str">
            <v/>
          </cell>
          <cell r="C28">
            <v>9</v>
          </cell>
          <cell r="D28" t="e">
            <v>#N/A</v>
          </cell>
          <cell r="F28" t="e">
            <v>#N/A</v>
          </cell>
          <cell r="G28" t="e">
            <v>#N/A</v>
          </cell>
          <cell r="H28" t="str">
            <v/>
          </cell>
          <cell r="K28" t="str">
            <v/>
          </cell>
          <cell r="L28" t="str">
            <v/>
          </cell>
        </row>
        <row r="29">
          <cell r="A29" t="str">
            <v/>
          </cell>
          <cell r="G29" t="str">
            <v>5 заезд</v>
          </cell>
          <cell r="L29" t="str">
            <v/>
          </cell>
        </row>
        <row r="30">
          <cell r="A30" t="str">
            <v/>
          </cell>
          <cell r="B30" t="str">
            <v/>
          </cell>
          <cell r="C30">
            <v>10</v>
          </cell>
          <cell r="D30" t="e">
            <v>#N/A</v>
          </cell>
          <cell r="F30" t="e">
            <v>#N/A</v>
          </cell>
          <cell r="G30" t="e">
            <v>#N/A</v>
          </cell>
          <cell r="H30" t="str">
            <v/>
          </cell>
          <cell r="K30" t="str">
            <v/>
          </cell>
          <cell r="L30" t="str">
            <v/>
          </cell>
          <cell r="N30" t="str">
            <v/>
          </cell>
          <cell r="O30" t="str">
            <v/>
          </cell>
          <cell r="P30">
            <v>3</v>
          </cell>
          <cell r="Q30" t="e">
            <v>#N/A</v>
          </cell>
          <cell r="R30" t="e">
            <v>#N/A</v>
          </cell>
          <cell r="S30" t="e">
            <v>#N/A</v>
          </cell>
          <cell r="T30" t="str">
            <v/>
          </cell>
          <cell r="W30" t="str">
            <v/>
          </cell>
          <cell r="X30" t="str">
            <v/>
          </cell>
        </row>
        <row r="31">
          <cell r="A31" t="str">
            <v/>
          </cell>
          <cell r="B31" t="str">
            <v/>
          </cell>
          <cell r="C31">
            <v>11</v>
          </cell>
          <cell r="D31" t="e">
            <v>#N/A</v>
          </cell>
          <cell r="F31" t="e">
            <v>#N/A</v>
          </cell>
          <cell r="G31" t="e">
            <v>#N/A</v>
          </cell>
          <cell r="H31" t="str">
            <v/>
          </cell>
          <cell r="K31" t="str">
            <v/>
          </cell>
          <cell r="L31" t="str">
            <v/>
          </cell>
          <cell r="N31" t="str">
            <v/>
          </cell>
          <cell r="O31" t="str">
            <v/>
          </cell>
          <cell r="P31">
            <v>2</v>
          </cell>
          <cell r="Q31" t="e">
            <v>#N/A</v>
          </cell>
          <cell r="R31" t="e">
            <v>#N/A</v>
          </cell>
          <cell r="S31" t="e">
            <v>#N/A</v>
          </cell>
          <cell r="T31" t="str">
            <v/>
          </cell>
          <cell r="W31" t="str">
            <v/>
          </cell>
          <cell r="X31" t="str">
            <v/>
          </cell>
        </row>
        <row r="32">
          <cell r="A32" t="str">
            <v/>
          </cell>
          <cell r="G32" t="str">
            <v>6 заезд</v>
          </cell>
          <cell r="L32" t="str">
            <v/>
          </cell>
          <cell r="N32" t="str">
            <v/>
          </cell>
          <cell r="S32" t="str">
            <v>2 заезд</v>
          </cell>
          <cell r="X32" t="str">
            <v/>
          </cell>
        </row>
        <row r="33">
          <cell r="A33" t="str">
            <v/>
          </cell>
          <cell r="B33" t="str">
            <v/>
          </cell>
          <cell r="C33">
            <v>12</v>
          </cell>
          <cell r="D33" t="e">
            <v>#N/A</v>
          </cell>
          <cell r="F33" t="e">
            <v>#N/A</v>
          </cell>
          <cell r="G33" t="e">
            <v>#N/A</v>
          </cell>
          <cell r="H33" t="str">
            <v/>
          </cell>
          <cell r="K33" t="str">
            <v/>
          </cell>
          <cell r="L33" t="str">
            <v/>
          </cell>
          <cell r="N33" t="str">
            <v/>
          </cell>
          <cell r="O33" t="str">
            <v/>
          </cell>
          <cell r="P33">
            <v>5</v>
          </cell>
          <cell r="Q33" t="e">
            <v>#N/A</v>
          </cell>
          <cell r="R33" t="e">
            <v>#N/A</v>
          </cell>
          <cell r="S33" t="e">
            <v>#N/A</v>
          </cell>
          <cell r="T33" t="str">
            <v/>
          </cell>
          <cell r="W33" t="str">
            <v/>
          </cell>
          <cell r="X33" t="str">
            <v/>
          </cell>
        </row>
        <row r="34">
          <cell r="A34" t="str">
            <v/>
          </cell>
          <cell r="B34" t="str">
            <v/>
          </cell>
          <cell r="C34">
            <v>13</v>
          </cell>
          <cell r="D34" t="e">
            <v>#N/A</v>
          </cell>
          <cell r="F34" t="e">
            <v>#N/A</v>
          </cell>
          <cell r="G34" t="e">
            <v>#N/A</v>
          </cell>
          <cell r="H34" t="str">
            <v/>
          </cell>
          <cell r="K34" t="str">
            <v/>
          </cell>
          <cell r="L34" t="str">
            <v/>
          </cell>
          <cell r="N34" t="str">
            <v/>
          </cell>
          <cell r="O34" t="str">
            <v/>
          </cell>
          <cell r="P34">
            <v>4</v>
          </cell>
          <cell r="Q34" t="e">
            <v>#N/A</v>
          </cell>
          <cell r="R34" t="e">
            <v>#N/A</v>
          </cell>
          <cell r="S34" t="e">
            <v>#N/A</v>
          </cell>
          <cell r="T34" t="str">
            <v/>
          </cell>
          <cell r="W34" t="str">
            <v/>
          </cell>
          <cell r="X34" t="str">
            <v/>
          </cell>
        </row>
        <row r="35">
          <cell r="A35" t="str">
            <v/>
          </cell>
          <cell r="G35" t="str">
            <v>7 заезд</v>
          </cell>
          <cell r="L35" t="str">
            <v/>
          </cell>
          <cell r="N35" t="str">
            <v/>
          </cell>
          <cell r="S35" t="str">
            <v>3 заезд</v>
          </cell>
          <cell r="X35" t="str">
            <v/>
          </cell>
        </row>
        <row r="36">
          <cell r="A36" t="str">
            <v/>
          </cell>
          <cell r="B36" t="str">
            <v/>
          </cell>
          <cell r="C36">
            <v>14</v>
          </cell>
          <cell r="D36" t="e">
            <v>#N/A</v>
          </cell>
          <cell r="F36" t="e">
            <v>#N/A</v>
          </cell>
          <cell r="G36" t="e">
            <v>#N/A</v>
          </cell>
          <cell r="H36" t="str">
            <v/>
          </cell>
          <cell r="K36" t="str">
            <v/>
          </cell>
          <cell r="L36" t="str">
            <v/>
          </cell>
          <cell r="N36" t="str">
            <v/>
          </cell>
          <cell r="O36" t="str">
            <v/>
          </cell>
          <cell r="P36">
            <v>7</v>
          </cell>
          <cell r="Q36" t="e">
            <v>#N/A</v>
          </cell>
          <cell r="R36" t="e">
            <v>#N/A</v>
          </cell>
          <cell r="S36" t="e">
            <v>#N/A</v>
          </cell>
          <cell r="T36" t="str">
            <v/>
          </cell>
          <cell r="W36" t="str">
            <v/>
          </cell>
          <cell r="X36" t="str">
            <v/>
          </cell>
        </row>
        <row r="37">
          <cell r="A37" t="str">
            <v/>
          </cell>
          <cell r="B37" t="str">
            <v/>
          </cell>
          <cell r="C37">
            <v>15</v>
          </cell>
          <cell r="D37" t="e">
            <v>#N/A</v>
          </cell>
          <cell r="F37" t="e">
            <v>#N/A</v>
          </cell>
          <cell r="G37" t="e">
            <v>#N/A</v>
          </cell>
          <cell r="H37" t="str">
            <v/>
          </cell>
          <cell r="K37" t="str">
            <v/>
          </cell>
          <cell r="L37" t="str">
            <v/>
          </cell>
          <cell r="N37" t="str">
            <v/>
          </cell>
          <cell r="O37" t="str">
            <v/>
          </cell>
          <cell r="P37">
            <v>6</v>
          </cell>
          <cell r="Q37" t="e">
            <v>#N/A</v>
          </cell>
          <cell r="R37" t="e">
            <v>#N/A</v>
          </cell>
          <cell r="S37" t="e">
            <v>#N/A</v>
          </cell>
          <cell r="T37" t="str">
            <v/>
          </cell>
          <cell r="W37" t="str">
            <v/>
          </cell>
          <cell r="X37" t="str">
            <v/>
          </cell>
        </row>
        <row r="38">
          <cell r="A38" t="str">
            <v/>
          </cell>
          <cell r="G38" t="str">
            <v>8 заезд</v>
          </cell>
          <cell r="L38" t="str">
            <v/>
          </cell>
          <cell r="N38" t="str">
            <v/>
          </cell>
          <cell r="S38" t="str">
            <v>4 заезд</v>
          </cell>
          <cell r="X38" t="str">
            <v/>
          </cell>
        </row>
        <row r="39">
          <cell r="A39" t="str">
            <v/>
          </cell>
          <cell r="B39" t="str">
            <v/>
          </cell>
          <cell r="C39">
            <v>16</v>
          </cell>
          <cell r="D39" t="e">
            <v>#N/A</v>
          </cell>
          <cell r="F39" t="e">
            <v>#N/A</v>
          </cell>
          <cell r="G39" t="e">
            <v>#N/A</v>
          </cell>
          <cell r="H39" t="str">
            <v/>
          </cell>
          <cell r="K39" t="str">
            <v/>
          </cell>
          <cell r="L39" t="str">
            <v/>
          </cell>
          <cell r="N39" t="str">
            <v/>
          </cell>
          <cell r="O39" t="str">
            <v/>
          </cell>
          <cell r="P39">
            <v>9</v>
          </cell>
          <cell r="Q39" t="e">
            <v>#N/A</v>
          </cell>
          <cell r="R39" t="e">
            <v>#N/A</v>
          </cell>
          <cell r="S39" t="e">
            <v>#N/A</v>
          </cell>
          <cell r="T39" t="str">
            <v/>
          </cell>
          <cell r="W39" t="str">
            <v/>
          </cell>
          <cell r="X39" t="str">
            <v/>
          </cell>
        </row>
        <row r="40">
          <cell r="A40" t="str">
            <v/>
          </cell>
          <cell r="B40" t="str">
            <v/>
          </cell>
          <cell r="C40">
            <v>17</v>
          </cell>
          <cell r="D40" t="e">
            <v>#N/A</v>
          </cell>
          <cell r="F40" t="e">
            <v>#N/A</v>
          </cell>
          <cell r="G40" t="e">
            <v>#N/A</v>
          </cell>
          <cell r="H40" t="str">
            <v/>
          </cell>
          <cell r="K40" t="str">
            <v/>
          </cell>
          <cell r="L40" t="str">
            <v/>
          </cell>
          <cell r="N40" t="str">
            <v/>
          </cell>
          <cell r="O40" t="str">
            <v/>
          </cell>
          <cell r="P40">
            <v>8</v>
          </cell>
          <cell r="Q40" t="e">
            <v>#N/A</v>
          </cell>
          <cell r="R40" t="e">
            <v>#N/A</v>
          </cell>
          <cell r="S40" t="e">
            <v>#N/A</v>
          </cell>
          <cell r="T40" t="str">
            <v/>
          </cell>
          <cell r="W40" t="str">
            <v/>
          </cell>
          <cell r="X40" t="str">
            <v/>
          </cell>
        </row>
        <row r="41">
          <cell r="A41" t="str">
            <v/>
          </cell>
          <cell r="G41" t="str">
            <v>9 заезд</v>
          </cell>
          <cell r="L41" t="str">
            <v/>
          </cell>
          <cell r="N41" t="str">
            <v/>
          </cell>
          <cell r="S41" t="str">
            <v>5 заезд</v>
          </cell>
          <cell r="X41" t="str">
            <v/>
          </cell>
        </row>
        <row r="42">
          <cell r="A42" t="str">
            <v/>
          </cell>
          <cell r="B42" t="str">
            <v/>
          </cell>
          <cell r="C42">
            <v>18</v>
          </cell>
          <cell r="D42" t="e">
            <v>#N/A</v>
          </cell>
          <cell r="F42" t="e">
            <v>#N/A</v>
          </cell>
          <cell r="G42" t="e">
            <v>#N/A</v>
          </cell>
          <cell r="H42" t="str">
            <v/>
          </cell>
          <cell r="K42" t="str">
            <v/>
          </cell>
          <cell r="L42" t="str">
            <v/>
          </cell>
          <cell r="N42" t="str">
            <v/>
          </cell>
          <cell r="O42" t="str">
            <v/>
          </cell>
          <cell r="P42">
            <v>11</v>
          </cell>
          <cell r="Q42" t="e">
            <v>#N/A</v>
          </cell>
          <cell r="R42" t="e">
            <v>#N/A</v>
          </cell>
          <cell r="S42" t="e">
            <v>#N/A</v>
          </cell>
          <cell r="T42" t="str">
            <v/>
          </cell>
          <cell r="W42" t="str">
            <v/>
          </cell>
          <cell r="X42" t="str">
            <v/>
          </cell>
        </row>
        <row r="43">
          <cell r="A43" t="str">
            <v/>
          </cell>
          <cell r="B43" t="str">
            <v/>
          </cell>
          <cell r="C43">
            <v>19</v>
          </cell>
          <cell r="D43" t="e">
            <v>#N/A</v>
          </cell>
          <cell r="F43" t="e">
            <v>#N/A</v>
          </cell>
          <cell r="G43" t="e">
            <v>#N/A</v>
          </cell>
          <cell r="H43" t="str">
            <v/>
          </cell>
          <cell r="K43" t="str">
            <v/>
          </cell>
          <cell r="L43" t="str">
            <v/>
          </cell>
          <cell r="N43" t="str">
            <v/>
          </cell>
          <cell r="O43" t="str">
            <v/>
          </cell>
          <cell r="P43">
            <v>10</v>
          </cell>
          <cell r="Q43" t="e">
            <v>#N/A</v>
          </cell>
          <cell r="R43" t="e">
            <v>#N/A</v>
          </cell>
          <cell r="S43" t="e">
            <v>#N/A</v>
          </cell>
          <cell r="T43" t="str">
            <v/>
          </cell>
          <cell r="W43" t="str">
            <v/>
          </cell>
          <cell r="X43" t="str">
            <v/>
          </cell>
        </row>
        <row r="44">
          <cell r="A44" t="str">
            <v/>
          </cell>
          <cell r="G44" t="str">
            <v>10 заезд</v>
          </cell>
          <cell r="L44" t="str">
            <v/>
          </cell>
          <cell r="N44" t="str">
            <v/>
          </cell>
          <cell r="S44" t="str">
            <v>6 заезд</v>
          </cell>
          <cell r="X44" t="str">
            <v/>
          </cell>
        </row>
        <row r="45">
          <cell r="A45" t="str">
            <v/>
          </cell>
          <cell r="B45" t="str">
            <v/>
          </cell>
          <cell r="C45">
            <v>20</v>
          </cell>
          <cell r="D45" t="e">
            <v>#N/A</v>
          </cell>
          <cell r="F45" t="e">
            <v>#N/A</v>
          </cell>
          <cell r="G45" t="e">
            <v>#N/A</v>
          </cell>
          <cell r="H45" t="str">
            <v/>
          </cell>
          <cell r="K45" t="str">
            <v/>
          </cell>
          <cell r="L45" t="str">
            <v/>
          </cell>
          <cell r="N45" t="str">
            <v/>
          </cell>
          <cell r="O45" t="str">
            <v/>
          </cell>
          <cell r="P45">
            <v>13</v>
          </cell>
          <cell r="Q45" t="e">
            <v>#N/A</v>
          </cell>
          <cell r="R45" t="e">
            <v>#N/A</v>
          </cell>
          <cell r="S45" t="e">
            <v>#N/A</v>
          </cell>
          <cell r="T45" t="str">
            <v/>
          </cell>
          <cell r="W45" t="str">
            <v/>
          </cell>
          <cell r="X45" t="str">
            <v/>
          </cell>
        </row>
        <row r="46">
          <cell r="A46" t="str">
            <v/>
          </cell>
          <cell r="B46" t="str">
            <v/>
          </cell>
          <cell r="C46">
            <v>21</v>
          </cell>
          <cell r="D46" t="e">
            <v>#N/A</v>
          </cell>
          <cell r="F46" t="e">
            <v>#N/A</v>
          </cell>
          <cell r="G46" t="e">
            <v>#N/A</v>
          </cell>
          <cell r="H46" t="str">
            <v/>
          </cell>
          <cell r="K46" t="str">
            <v/>
          </cell>
          <cell r="L46" t="str">
            <v/>
          </cell>
          <cell r="N46" t="str">
            <v/>
          </cell>
          <cell r="O46" t="str">
            <v/>
          </cell>
          <cell r="P46">
            <v>12</v>
          </cell>
          <cell r="Q46" t="e">
            <v>#N/A</v>
          </cell>
          <cell r="R46" t="e">
            <v>#N/A</v>
          </cell>
          <cell r="S46" t="e">
            <v>#N/A</v>
          </cell>
          <cell r="T46" t="str">
            <v/>
          </cell>
          <cell r="W46" t="str">
            <v/>
          </cell>
          <cell r="X46" t="str">
            <v/>
          </cell>
        </row>
        <row r="47">
          <cell r="A47" t="str">
            <v/>
          </cell>
          <cell r="G47" t="str">
            <v>11 заезд</v>
          </cell>
          <cell r="L47" t="str">
            <v/>
          </cell>
          <cell r="N47" t="str">
            <v/>
          </cell>
          <cell r="S47" t="str">
            <v>7 заезд</v>
          </cell>
          <cell r="X47" t="str">
            <v/>
          </cell>
        </row>
        <row r="48">
          <cell r="A48" t="str">
            <v/>
          </cell>
          <cell r="B48" t="str">
            <v/>
          </cell>
          <cell r="C48">
            <v>22</v>
          </cell>
          <cell r="D48" t="e">
            <v>#N/A</v>
          </cell>
          <cell r="F48" t="e">
            <v>#N/A</v>
          </cell>
          <cell r="G48" t="e">
            <v>#N/A</v>
          </cell>
          <cell r="H48" t="str">
            <v/>
          </cell>
          <cell r="K48" t="str">
            <v/>
          </cell>
          <cell r="L48" t="str">
            <v/>
          </cell>
          <cell r="N48" t="str">
            <v/>
          </cell>
          <cell r="O48" t="str">
            <v/>
          </cell>
          <cell r="P48">
            <v>15</v>
          </cell>
          <cell r="Q48" t="e">
            <v>#N/A</v>
          </cell>
          <cell r="R48" t="e">
            <v>#N/A</v>
          </cell>
          <cell r="S48" t="e">
            <v>#N/A</v>
          </cell>
          <cell r="T48" t="str">
            <v/>
          </cell>
          <cell r="W48" t="str">
            <v/>
          </cell>
          <cell r="X48" t="str">
            <v/>
          </cell>
        </row>
        <row r="49">
          <cell r="A49" t="str">
            <v/>
          </cell>
          <cell r="B49" t="str">
            <v/>
          </cell>
          <cell r="C49">
            <v>23</v>
          </cell>
          <cell r="D49" t="e">
            <v>#N/A</v>
          </cell>
          <cell r="F49" t="e">
            <v>#N/A</v>
          </cell>
          <cell r="G49" t="e">
            <v>#N/A</v>
          </cell>
          <cell r="H49" t="str">
            <v/>
          </cell>
          <cell r="K49" t="str">
            <v/>
          </cell>
          <cell r="L49" t="str">
            <v/>
          </cell>
          <cell r="N49" t="str">
            <v/>
          </cell>
          <cell r="O49" t="str">
            <v/>
          </cell>
          <cell r="P49">
            <v>14</v>
          </cell>
          <cell r="Q49" t="e">
            <v>#N/A</v>
          </cell>
          <cell r="R49" t="e">
            <v>#N/A</v>
          </cell>
          <cell r="S49" t="e">
            <v>#N/A</v>
          </cell>
          <cell r="T49" t="str">
            <v/>
          </cell>
          <cell r="W49" t="str">
            <v/>
          </cell>
          <cell r="X49" t="str">
            <v/>
          </cell>
        </row>
        <row r="50">
          <cell r="A50" t="str">
            <v/>
          </cell>
          <cell r="G50" t="str">
            <v>12 заезд</v>
          </cell>
          <cell r="L50" t="str">
            <v/>
          </cell>
          <cell r="N50" t="str">
            <v/>
          </cell>
          <cell r="S50" t="str">
            <v>8 заезд</v>
          </cell>
          <cell r="X50" t="str">
            <v/>
          </cell>
        </row>
        <row r="51">
          <cell r="A51" t="str">
            <v/>
          </cell>
          <cell r="B51" t="str">
            <v/>
          </cell>
          <cell r="C51">
            <v>24</v>
          </cell>
          <cell r="D51" t="e">
            <v>#N/A</v>
          </cell>
          <cell r="F51" t="e">
            <v>#N/A</v>
          </cell>
          <cell r="G51" t="e">
            <v>#N/A</v>
          </cell>
          <cell r="H51" t="str">
            <v/>
          </cell>
          <cell r="K51" t="str">
            <v/>
          </cell>
          <cell r="L51" t="str">
            <v/>
          </cell>
          <cell r="N51" t="str">
            <v/>
          </cell>
          <cell r="O51" t="str">
            <v/>
          </cell>
          <cell r="P51">
            <v>17</v>
          </cell>
          <cell r="Q51" t="e">
            <v>#N/A</v>
          </cell>
          <cell r="R51" t="e">
            <v>#N/A</v>
          </cell>
          <cell r="S51" t="e">
            <v>#N/A</v>
          </cell>
          <cell r="T51" t="str">
            <v/>
          </cell>
          <cell r="W51" t="str">
            <v/>
          </cell>
          <cell r="X51" t="str">
            <v/>
          </cell>
        </row>
        <row r="52">
          <cell r="A52" t="str">
            <v/>
          </cell>
          <cell r="B52" t="str">
            <v/>
          </cell>
          <cell r="C52">
            <v>25</v>
          </cell>
          <cell r="D52" t="e">
            <v>#N/A</v>
          </cell>
          <cell r="F52" t="e">
            <v>#N/A</v>
          </cell>
          <cell r="G52" t="e">
            <v>#N/A</v>
          </cell>
          <cell r="H52" t="str">
            <v/>
          </cell>
          <cell r="K52" t="str">
            <v/>
          </cell>
          <cell r="L52" t="str">
            <v/>
          </cell>
          <cell r="N52" t="str">
            <v/>
          </cell>
          <cell r="O52" t="str">
            <v/>
          </cell>
          <cell r="P52">
            <v>16</v>
          </cell>
          <cell r="Q52" t="e">
            <v>#N/A</v>
          </cell>
          <cell r="R52" t="e">
            <v>#N/A</v>
          </cell>
          <cell r="S52" t="e">
            <v>#N/A</v>
          </cell>
          <cell r="T52" t="str">
            <v/>
          </cell>
          <cell r="W52" t="str">
            <v/>
          </cell>
          <cell r="X52" t="str">
            <v/>
          </cell>
        </row>
        <row r="53">
          <cell r="A53" t="str">
            <v/>
          </cell>
          <cell r="G53" t="str">
            <v>13 заезд</v>
          </cell>
          <cell r="L53" t="str">
            <v/>
          </cell>
        </row>
        <row r="54">
          <cell r="A54" t="str">
            <v/>
          </cell>
          <cell r="B54" t="str">
            <v/>
          </cell>
          <cell r="C54">
            <v>26</v>
          </cell>
          <cell r="D54" t="e">
            <v>#N/A</v>
          </cell>
          <cell r="F54" t="e">
            <v>#N/A</v>
          </cell>
          <cell r="G54" t="e">
            <v>#N/A</v>
          </cell>
          <cell r="H54" t="str">
            <v/>
          </cell>
          <cell r="K54" t="str">
            <v/>
          </cell>
          <cell r="L54" t="str">
            <v/>
          </cell>
        </row>
        <row r="55">
          <cell r="A55" t="str">
            <v/>
          </cell>
          <cell r="B55" t="str">
            <v/>
          </cell>
          <cell r="C55">
            <v>27</v>
          </cell>
          <cell r="D55" t="e">
            <v>#N/A</v>
          </cell>
          <cell r="F55" t="e">
            <v>#N/A</v>
          </cell>
          <cell r="G55" t="e">
            <v>#N/A</v>
          </cell>
          <cell r="H55" t="str">
            <v/>
          </cell>
          <cell r="K55" t="str">
            <v/>
          </cell>
          <cell r="L55" t="str">
            <v/>
          </cell>
        </row>
        <row r="56">
          <cell r="A56" t="str">
            <v/>
          </cell>
          <cell r="G56" t="str">
            <v>14 заезд</v>
          </cell>
          <cell r="L56" t="str">
            <v/>
          </cell>
        </row>
        <row r="57">
          <cell r="A57" t="str">
            <v/>
          </cell>
          <cell r="B57" t="str">
            <v/>
          </cell>
          <cell r="C57">
            <v>28</v>
          </cell>
          <cell r="D57" t="e">
            <v>#N/A</v>
          </cell>
          <cell r="F57" t="e">
            <v>#N/A</v>
          </cell>
          <cell r="G57" t="e">
            <v>#N/A</v>
          </cell>
          <cell r="H57" t="str">
            <v/>
          </cell>
          <cell r="K57" t="str">
            <v/>
          </cell>
          <cell r="L57" t="str">
            <v/>
          </cell>
        </row>
        <row r="58">
          <cell r="A58" t="str">
            <v/>
          </cell>
          <cell r="B58" t="str">
            <v/>
          </cell>
          <cell r="C58">
            <v>29</v>
          </cell>
          <cell r="D58" t="e">
            <v>#N/A</v>
          </cell>
          <cell r="F58" t="e">
            <v>#N/A</v>
          </cell>
          <cell r="G58" t="e">
            <v>#N/A</v>
          </cell>
          <cell r="H58" t="str">
            <v/>
          </cell>
          <cell r="K58" t="str">
            <v/>
          </cell>
          <cell r="L58" t="str">
            <v/>
          </cell>
        </row>
        <row r="59">
          <cell r="A59" t="str">
            <v/>
          </cell>
          <cell r="G59" t="str">
            <v>15 заезд</v>
          </cell>
          <cell r="L59" t="str">
            <v/>
          </cell>
        </row>
        <row r="60">
          <cell r="A60" t="str">
            <v/>
          </cell>
          <cell r="B60" t="str">
            <v/>
          </cell>
          <cell r="C60">
            <v>30</v>
          </cell>
          <cell r="D60" t="e">
            <v>#N/A</v>
          </cell>
          <cell r="F60" t="e">
            <v>#N/A</v>
          </cell>
          <cell r="G60" t="e">
            <v>#N/A</v>
          </cell>
          <cell r="H60" t="str">
            <v/>
          </cell>
          <cell r="K60" t="str">
            <v/>
          </cell>
          <cell r="L60" t="str">
            <v/>
          </cell>
        </row>
        <row r="61">
          <cell r="A61" t="str">
            <v/>
          </cell>
          <cell r="B61" t="str">
            <v/>
          </cell>
          <cell r="C61">
            <v>31</v>
          </cell>
          <cell r="D61" t="e">
            <v>#N/A</v>
          </cell>
          <cell r="F61" t="e">
            <v>#N/A</v>
          </cell>
          <cell r="G61" t="e">
            <v>#N/A</v>
          </cell>
          <cell r="H61" t="str">
            <v/>
          </cell>
          <cell r="K61" t="str">
            <v/>
          </cell>
          <cell r="L61" t="str">
            <v/>
          </cell>
        </row>
        <row r="62">
          <cell r="A62" t="str">
            <v/>
          </cell>
          <cell r="G62" t="str">
            <v>16 заезд</v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32</v>
          </cell>
          <cell r="D63" t="e">
            <v>#N/A</v>
          </cell>
          <cell r="F63" t="e">
            <v>#N/A</v>
          </cell>
          <cell r="G63" t="e">
            <v>#N/A</v>
          </cell>
          <cell r="H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33</v>
          </cell>
          <cell r="D64" t="e">
            <v>#N/A</v>
          </cell>
          <cell r="F64" t="e">
            <v>#N/A</v>
          </cell>
          <cell r="G64" t="e">
            <v>#N/A</v>
          </cell>
          <cell r="H64" t="str">
            <v/>
          </cell>
          <cell r="K64" t="str">
            <v/>
          </cell>
          <cell r="L64" t="str">
            <v/>
          </cell>
        </row>
      </sheetData>
      <sheetData sheetId="14">
        <row r="16">
          <cell r="A16" t="str">
            <v>проток</v>
          </cell>
          <cell r="B16" t="str">
            <v>худш</v>
          </cell>
          <cell r="C16" t="str">
            <v>техн</v>
          </cell>
          <cell r="D16" t="str">
            <v>сетка</v>
          </cell>
          <cell r="H16" t="str">
            <v>1/16 финала</v>
          </cell>
        </row>
        <row r="17">
          <cell r="G17" t="str">
            <v>1 заезд</v>
          </cell>
          <cell r="H17" t="str">
            <v>Номер</v>
          </cell>
          <cell r="I17" t="str">
            <v>Время</v>
          </cell>
          <cell r="J17" t="str">
            <v>Штр</v>
          </cell>
          <cell r="K17" t="str">
            <v>Рез-т</v>
          </cell>
          <cell r="L17" t="str">
            <v>Место</v>
          </cell>
        </row>
        <row r="18">
          <cell r="A18" t="str">
            <v/>
          </cell>
          <cell r="B18" t="str">
            <v/>
          </cell>
          <cell r="C18">
            <v>2</v>
          </cell>
          <cell r="D18" t="e">
            <v>#N/A</v>
          </cell>
          <cell r="F18" t="e">
            <v>#N/A</v>
          </cell>
          <cell r="G18" t="e">
            <v>#N/A</v>
          </cell>
          <cell r="H18" t="str">
            <v/>
          </cell>
          <cell r="K18" t="str">
            <v/>
          </cell>
          <cell r="L18" t="str">
            <v/>
          </cell>
        </row>
        <row r="19">
          <cell r="A19" t="str">
            <v/>
          </cell>
          <cell r="B19" t="str">
            <v/>
          </cell>
          <cell r="C19">
            <v>3</v>
          </cell>
          <cell r="D19" t="e">
            <v>#N/A</v>
          </cell>
          <cell r="F19" t="e">
            <v>#N/A</v>
          </cell>
          <cell r="G19" t="e">
            <v>#N/A</v>
          </cell>
          <cell r="H19" t="str">
            <v/>
          </cell>
          <cell r="K19" t="str">
            <v/>
          </cell>
          <cell r="L19" t="str">
            <v/>
          </cell>
        </row>
        <row r="20">
          <cell r="A20" t="str">
            <v/>
          </cell>
          <cell r="G20" t="str">
            <v>2 заезд</v>
          </cell>
          <cell r="L20" t="str">
            <v/>
          </cell>
        </row>
        <row r="21">
          <cell r="A21" t="str">
            <v/>
          </cell>
          <cell r="B21" t="str">
            <v/>
          </cell>
          <cell r="C21">
            <v>4</v>
          </cell>
          <cell r="D21" t="e">
            <v>#N/A</v>
          </cell>
          <cell r="F21" t="e">
            <v>#N/A</v>
          </cell>
          <cell r="G21" t="e">
            <v>#N/A</v>
          </cell>
          <cell r="H21" t="str">
            <v/>
          </cell>
          <cell r="K21" t="str">
            <v/>
          </cell>
          <cell r="L21" t="str">
            <v/>
          </cell>
        </row>
        <row r="22">
          <cell r="A22" t="str">
            <v/>
          </cell>
          <cell r="B22" t="str">
            <v/>
          </cell>
          <cell r="C22">
            <v>5</v>
          </cell>
          <cell r="D22" t="e">
            <v>#N/A</v>
          </cell>
          <cell r="F22" t="e">
            <v>#N/A</v>
          </cell>
          <cell r="G22" t="e">
            <v>#N/A</v>
          </cell>
          <cell r="H22" t="str">
            <v/>
          </cell>
          <cell r="K22" t="str">
            <v/>
          </cell>
          <cell r="L22" t="str">
            <v/>
          </cell>
        </row>
        <row r="23">
          <cell r="A23" t="str">
            <v/>
          </cell>
          <cell r="G23" t="str">
            <v>3 заезд</v>
          </cell>
          <cell r="L23" t="str">
            <v/>
          </cell>
        </row>
        <row r="24">
          <cell r="A24" t="str">
            <v/>
          </cell>
          <cell r="B24" t="str">
            <v/>
          </cell>
          <cell r="C24">
            <v>6</v>
          </cell>
          <cell r="D24" t="e">
            <v>#N/A</v>
          </cell>
          <cell r="F24" t="e">
            <v>#N/A</v>
          </cell>
          <cell r="G24" t="e">
            <v>#N/A</v>
          </cell>
          <cell r="H24" t="str">
            <v/>
          </cell>
          <cell r="K24" t="str">
            <v/>
          </cell>
          <cell r="L24" t="str">
            <v/>
          </cell>
        </row>
        <row r="25">
          <cell r="A25" t="str">
            <v/>
          </cell>
          <cell r="B25" t="str">
            <v/>
          </cell>
          <cell r="C25">
            <v>7</v>
          </cell>
          <cell r="D25" t="e">
            <v>#N/A</v>
          </cell>
          <cell r="F25" t="e">
            <v>#N/A</v>
          </cell>
          <cell r="G25" t="e">
            <v>#N/A</v>
          </cell>
          <cell r="H25" t="str">
            <v/>
          </cell>
          <cell r="K25" t="str">
            <v/>
          </cell>
          <cell r="L25" t="str">
            <v/>
          </cell>
        </row>
        <row r="26">
          <cell r="A26" t="str">
            <v/>
          </cell>
          <cell r="G26" t="str">
            <v>4 заезд</v>
          </cell>
          <cell r="L26" t="str">
            <v/>
          </cell>
        </row>
        <row r="27">
          <cell r="A27" t="str">
            <v/>
          </cell>
          <cell r="B27" t="str">
            <v/>
          </cell>
          <cell r="C27">
            <v>8</v>
          </cell>
          <cell r="D27" t="e">
            <v>#N/A</v>
          </cell>
          <cell r="F27" t="e">
            <v>#N/A</v>
          </cell>
          <cell r="G27" t="e">
            <v>#N/A</v>
          </cell>
          <cell r="H27" t="str">
            <v/>
          </cell>
          <cell r="K27" t="str">
            <v/>
          </cell>
          <cell r="L27" t="str">
            <v/>
          </cell>
        </row>
        <row r="28">
          <cell r="A28" t="str">
            <v/>
          </cell>
          <cell r="B28" t="str">
            <v/>
          </cell>
          <cell r="C28">
            <v>9</v>
          </cell>
          <cell r="D28" t="e">
            <v>#N/A</v>
          </cell>
          <cell r="F28" t="e">
            <v>#N/A</v>
          </cell>
          <cell r="G28" t="e">
            <v>#N/A</v>
          </cell>
          <cell r="H28" t="str">
            <v/>
          </cell>
          <cell r="K28" t="str">
            <v/>
          </cell>
          <cell r="L28" t="str">
            <v/>
          </cell>
        </row>
        <row r="29">
          <cell r="A29" t="str">
            <v/>
          </cell>
          <cell r="G29" t="str">
            <v>5 заезд</v>
          </cell>
          <cell r="L29" t="str">
            <v/>
          </cell>
        </row>
        <row r="30">
          <cell r="A30" t="str">
            <v/>
          </cell>
          <cell r="B30" t="str">
            <v/>
          </cell>
          <cell r="C30">
            <v>10</v>
          </cell>
          <cell r="D30" t="e">
            <v>#N/A</v>
          </cell>
          <cell r="F30" t="e">
            <v>#N/A</v>
          </cell>
          <cell r="G30" t="e">
            <v>#N/A</v>
          </cell>
          <cell r="H30" t="str">
            <v/>
          </cell>
          <cell r="K30" t="str">
            <v/>
          </cell>
          <cell r="L30" t="str">
            <v/>
          </cell>
          <cell r="N30" t="str">
            <v/>
          </cell>
          <cell r="O30" t="str">
            <v/>
          </cell>
          <cell r="P30">
            <v>3</v>
          </cell>
          <cell r="Q30" t="e">
            <v>#N/A</v>
          </cell>
          <cell r="R30" t="e">
            <v>#N/A</v>
          </cell>
          <cell r="S30" t="e">
            <v>#N/A</v>
          </cell>
          <cell r="T30" t="str">
            <v/>
          </cell>
          <cell r="W30" t="str">
            <v/>
          </cell>
          <cell r="X30" t="str">
            <v/>
          </cell>
        </row>
        <row r="31">
          <cell r="A31" t="str">
            <v/>
          </cell>
          <cell r="B31" t="str">
            <v/>
          </cell>
          <cell r="C31">
            <v>11</v>
          </cell>
          <cell r="D31" t="e">
            <v>#N/A</v>
          </cell>
          <cell r="F31" t="e">
            <v>#N/A</v>
          </cell>
          <cell r="G31" t="e">
            <v>#N/A</v>
          </cell>
          <cell r="H31" t="str">
            <v/>
          </cell>
          <cell r="K31" t="str">
            <v/>
          </cell>
          <cell r="L31" t="str">
            <v/>
          </cell>
          <cell r="N31" t="str">
            <v/>
          </cell>
          <cell r="O31" t="str">
            <v/>
          </cell>
          <cell r="P31">
            <v>2</v>
          </cell>
          <cell r="Q31" t="e">
            <v>#N/A</v>
          </cell>
          <cell r="R31" t="e">
            <v>#N/A</v>
          </cell>
          <cell r="S31" t="e">
            <v>#N/A</v>
          </cell>
          <cell r="T31" t="str">
            <v/>
          </cell>
          <cell r="W31" t="str">
            <v/>
          </cell>
          <cell r="X31" t="str">
            <v/>
          </cell>
        </row>
        <row r="32">
          <cell r="A32" t="str">
            <v/>
          </cell>
          <cell r="G32" t="str">
            <v>6 заезд</v>
          </cell>
          <cell r="L32" t="str">
            <v/>
          </cell>
          <cell r="N32" t="str">
            <v/>
          </cell>
          <cell r="S32" t="str">
            <v>2 заезд</v>
          </cell>
          <cell r="X32" t="str">
            <v/>
          </cell>
          <cell r="Z32" t="str">
            <v/>
          </cell>
          <cell r="AA32" t="str">
            <v/>
          </cell>
          <cell r="AB32">
            <v>2</v>
          </cell>
          <cell r="AC32" t="e">
            <v>#N/A</v>
          </cell>
          <cell r="AD32" t="e">
            <v>#N/A</v>
          </cell>
          <cell r="AE32" t="e">
            <v>#N/A</v>
          </cell>
          <cell r="AF32" t="str">
            <v/>
          </cell>
          <cell r="AI32" t="str">
            <v/>
          </cell>
          <cell r="AJ32" t="str">
            <v/>
          </cell>
        </row>
        <row r="33">
          <cell r="A33" t="str">
            <v/>
          </cell>
          <cell r="B33" t="str">
            <v/>
          </cell>
          <cell r="C33">
            <v>12</v>
          </cell>
          <cell r="D33" t="e">
            <v>#N/A</v>
          </cell>
          <cell r="F33" t="e">
            <v>#N/A</v>
          </cell>
          <cell r="G33" t="e">
            <v>#N/A</v>
          </cell>
          <cell r="H33" t="str">
            <v/>
          </cell>
          <cell r="K33" t="str">
            <v/>
          </cell>
          <cell r="L33" t="str">
            <v/>
          </cell>
          <cell r="N33" t="str">
            <v/>
          </cell>
          <cell r="O33" t="str">
            <v/>
          </cell>
          <cell r="P33">
            <v>5</v>
          </cell>
          <cell r="Q33" t="e">
            <v>#N/A</v>
          </cell>
          <cell r="R33" t="e">
            <v>#N/A</v>
          </cell>
          <cell r="S33" t="e">
            <v>#N/A</v>
          </cell>
          <cell r="T33" t="str">
            <v/>
          </cell>
          <cell r="W33" t="str">
            <v/>
          </cell>
          <cell r="X33" t="str">
            <v/>
          </cell>
          <cell r="Z33" t="str">
            <v/>
          </cell>
          <cell r="AA33" t="str">
            <v/>
          </cell>
          <cell r="AB33">
            <v>3</v>
          </cell>
          <cell r="AC33" t="e">
            <v>#N/A</v>
          </cell>
          <cell r="AD33" t="e">
            <v>#N/A</v>
          </cell>
          <cell r="AE33" t="e">
            <v>#N/A</v>
          </cell>
          <cell r="AF33" t="str">
            <v/>
          </cell>
          <cell r="AI33" t="str">
            <v/>
          </cell>
          <cell r="AJ33" t="str">
            <v/>
          </cell>
        </row>
        <row r="34">
          <cell r="A34" t="str">
            <v/>
          </cell>
          <cell r="B34" t="str">
            <v/>
          </cell>
          <cell r="C34">
            <v>13</v>
          </cell>
          <cell r="D34" t="e">
            <v>#N/A</v>
          </cell>
          <cell r="F34" t="e">
            <v>#N/A</v>
          </cell>
          <cell r="G34" t="e">
            <v>#N/A</v>
          </cell>
          <cell r="H34" t="str">
            <v/>
          </cell>
          <cell r="K34" t="str">
            <v/>
          </cell>
          <cell r="L34" t="str">
            <v/>
          </cell>
          <cell r="N34" t="str">
            <v/>
          </cell>
          <cell r="O34" t="str">
            <v/>
          </cell>
          <cell r="P34">
            <v>4</v>
          </cell>
          <cell r="Q34" t="e">
            <v>#N/A</v>
          </cell>
          <cell r="R34" t="e">
            <v>#N/A</v>
          </cell>
          <cell r="S34" t="e">
            <v>#N/A</v>
          </cell>
          <cell r="T34" t="str">
            <v/>
          </cell>
          <cell r="W34" t="str">
            <v/>
          </cell>
          <cell r="X34" t="str">
            <v/>
          </cell>
          <cell r="Z34" t="str">
            <v/>
          </cell>
        </row>
        <row r="35">
          <cell r="A35" t="str">
            <v/>
          </cell>
          <cell r="G35" t="str">
            <v>7 заезд</v>
          </cell>
          <cell r="L35" t="str">
            <v/>
          </cell>
          <cell r="N35" t="str">
            <v/>
          </cell>
          <cell r="S35" t="str">
            <v>3 заезд</v>
          </cell>
          <cell r="X35" t="str">
            <v/>
          </cell>
          <cell r="Z35" t="str">
            <v/>
          </cell>
        </row>
        <row r="36">
          <cell r="A36" t="str">
            <v/>
          </cell>
          <cell r="B36" t="str">
            <v/>
          </cell>
          <cell r="C36">
            <v>14</v>
          </cell>
          <cell r="D36" t="e">
            <v>#N/A</v>
          </cell>
          <cell r="F36" t="e">
            <v>#N/A</v>
          </cell>
          <cell r="G36" t="e">
            <v>#N/A</v>
          </cell>
          <cell r="H36" t="str">
            <v/>
          </cell>
          <cell r="K36" t="str">
            <v/>
          </cell>
          <cell r="L36" t="str">
            <v/>
          </cell>
          <cell r="N36" t="str">
            <v/>
          </cell>
          <cell r="O36" t="str">
            <v/>
          </cell>
          <cell r="P36">
            <v>7</v>
          </cell>
          <cell r="Q36" t="e">
            <v>#N/A</v>
          </cell>
          <cell r="R36" t="e">
            <v>#N/A</v>
          </cell>
          <cell r="S36" t="e">
            <v>#N/A</v>
          </cell>
          <cell r="T36" t="str">
            <v/>
          </cell>
          <cell r="W36" t="str">
            <v/>
          </cell>
          <cell r="X36" t="str">
            <v/>
          </cell>
          <cell r="Z36" t="str">
            <v/>
          </cell>
          <cell r="AX36" t="str">
            <v>проток</v>
          </cell>
          <cell r="AY36" t="str">
            <v>техн</v>
          </cell>
          <cell r="AZ36" t="str">
            <v>сетка</v>
          </cell>
          <cell r="BB36" t="str">
            <v>Финал Б</v>
          </cell>
          <cell r="BD36" t="str">
            <v>Время</v>
          </cell>
          <cell r="BE36" t="str">
            <v>Штр</v>
          </cell>
          <cell r="BF36" t="str">
            <v>Рез-т</v>
          </cell>
          <cell r="BG36" t="str">
            <v>Место</v>
          </cell>
        </row>
        <row r="37">
          <cell r="A37" t="str">
            <v/>
          </cell>
          <cell r="B37" t="str">
            <v/>
          </cell>
          <cell r="C37">
            <v>15</v>
          </cell>
          <cell r="D37" t="e">
            <v>#N/A</v>
          </cell>
          <cell r="F37" t="e">
            <v>#N/A</v>
          </cell>
          <cell r="G37" t="e">
            <v>#N/A</v>
          </cell>
          <cell r="H37" t="str">
            <v/>
          </cell>
          <cell r="K37" t="str">
            <v/>
          </cell>
          <cell r="L37" t="str">
            <v/>
          </cell>
          <cell r="N37" t="str">
            <v/>
          </cell>
          <cell r="O37" t="str">
            <v/>
          </cell>
          <cell r="P37">
            <v>6</v>
          </cell>
          <cell r="Q37" t="e">
            <v>#N/A</v>
          </cell>
          <cell r="R37" t="e">
            <v>#N/A</v>
          </cell>
          <cell r="S37" t="e">
            <v>#N/A</v>
          </cell>
          <cell r="T37" t="str">
            <v/>
          </cell>
          <cell r="W37" t="str">
            <v/>
          </cell>
          <cell r="X37" t="str">
            <v/>
          </cell>
          <cell r="Z37" t="str">
            <v/>
          </cell>
          <cell r="AE37" t="str">
            <v>2 заезд</v>
          </cell>
          <cell r="AG37" t="str">
            <v>Время</v>
          </cell>
          <cell r="AH37" t="str">
            <v>Штр</v>
          </cell>
          <cell r="AI37" t="str">
            <v>Рез-т</v>
          </cell>
          <cell r="AX37" t="e">
            <v>#N/A</v>
          </cell>
          <cell r="AY37">
            <v>4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/>
          </cell>
          <cell r="BF37" t="str">
            <v/>
          </cell>
          <cell r="BG37" t="e">
            <v>#N/A</v>
          </cell>
        </row>
        <row r="38">
          <cell r="A38" t="str">
            <v/>
          </cell>
          <cell r="G38" t="str">
            <v>8 заезд</v>
          </cell>
          <cell r="L38" t="str">
            <v/>
          </cell>
          <cell r="N38" t="str">
            <v/>
          </cell>
          <cell r="S38" t="str">
            <v>4 заезд</v>
          </cell>
          <cell r="X38" t="str">
            <v/>
          </cell>
          <cell r="Z38" t="str">
            <v/>
          </cell>
          <cell r="AA38" t="str">
            <v/>
          </cell>
          <cell r="AB38">
            <v>4</v>
          </cell>
          <cell r="AC38" t="e">
            <v>#N/A</v>
          </cell>
          <cell r="AD38" t="e">
            <v>#N/A</v>
          </cell>
          <cell r="AE38" t="e">
            <v>#N/A</v>
          </cell>
          <cell r="AF38" t="str">
            <v/>
          </cell>
          <cell r="AI38" t="str">
            <v/>
          </cell>
          <cell r="AJ38" t="str">
            <v/>
          </cell>
          <cell r="AX38" t="e">
            <v>#N/A</v>
          </cell>
          <cell r="AY38">
            <v>5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/>
          </cell>
          <cell r="BF38" t="str">
            <v/>
          </cell>
          <cell r="BG38" t="e">
            <v>#N/A</v>
          </cell>
        </row>
        <row r="39">
          <cell r="A39" t="str">
            <v/>
          </cell>
          <cell r="B39" t="str">
            <v/>
          </cell>
          <cell r="C39">
            <v>16</v>
          </cell>
          <cell r="D39" t="e">
            <v>#N/A</v>
          </cell>
          <cell r="F39" t="e">
            <v>#N/A</v>
          </cell>
          <cell r="G39" t="e">
            <v>#N/A</v>
          </cell>
          <cell r="H39" t="str">
            <v/>
          </cell>
          <cell r="K39" t="str">
            <v/>
          </cell>
          <cell r="L39" t="str">
            <v/>
          </cell>
          <cell r="N39" t="str">
            <v/>
          </cell>
          <cell r="O39" t="str">
            <v/>
          </cell>
          <cell r="P39">
            <v>9</v>
          </cell>
          <cell r="Q39" t="e">
            <v>#N/A</v>
          </cell>
          <cell r="R39" t="e">
            <v>#N/A</v>
          </cell>
          <cell r="S39" t="e">
            <v>#N/A</v>
          </cell>
          <cell r="T39" t="str">
            <v/>
          </cell>
          <cell r="W39" t="str">
            <v/>
          </cell>
          <cell r="X39" t="str">
            <v/>
          </cell>
          <cell r="Z39" t="str">
            <v/>
          </cell>
          <cell r="AA39" t="str">
            <v/>
          </cell>
          <cell r="AB39">
            <v>5</v>
          </cell>
          <cell r="AC39" t="e">
            <v>#N/A</v>
          </cell>
          <cell r="AD39" t="e">
            <v>#N/A</v>
          </cell>
          <cell r="AE39" t="e">
            <v>#N/A</v>
          </cell>
          <cell r="AF39" t="str">
            <v/>
          </cell>
          <cell r="AI39" t="str">
            <v/>
          </cell>
          <cell r="AJ39" t="str">
            <v/>
          </cell>
        </row>
        <row r="40">
          <cell r="A40" t="str">
            <v/>
          </cell>
          <cell r="B40" t="str">
            <v/>
          </cell>
          <cell r="C40">
            <v>17</v>
          </cell>
          <cell r="D40" t="e">
            <v>#N/A</v>
          </cell>
          <cell r="F40" t="e">
            <v>#N/A</v>
          </cell>
          <cell r="G40" t="e">
            <v>#N/A</v>
          </cell>
          <cell r="H40" t="str">
            <v/>
          </cell>
          <cell r="K40" t="str">
            <v/>
          </cell>
          <cell r="L40" t="str">
            <v/>
          </cell>
          <cell r="N40" t="str">
            <v/>
          </cell>
          <cell r="O40" t="str">
            <v/>
          </cell>
          <cell r="P40">
            <v>8</v>
          </cell>
          <cell r="Q40" t="e">
            <v>#N/A</v>
          </cell>
          <cell r="R40" t="e">
            <v>#N/A</v>
          </cell>
          <cell r="S40" t="e">
            <v>#N/A</v>
          </cell>
          <cell r="T40" t="str">
            <v/>
          </cell>
          <cell r="W40" t="str">
            <v/>
          </cell>
          <cell r="X40" t="str">
            <v/>
          </cell>
          <cell r="Z40" t="str">
            <v/>
          </cell>
        </row>
        <row r="41">
          <cell r="A41" t="str">
            <v/>
          </cell>
          <cell r="G41" t="str">
            <v>9 заезд</v>
          </cell>
          <cell r="L41" t="str">
            <v/>
          </cell>
          <cell r="N41" t="str">
            <v/>
          </cell>
          <cell r="S41" t="str">
            <v>5 заезд</v>
          </cell>
          <cell r="X41" t="str">
            <v/>
          </cell>
          <cell r="Z41" t="str">
            <v/>
          </cell>
        </row>
        <row r="42">
          <cell r="A42" t="str">
            <v/>
          </cell>
          <cell r="B42" t="str">
            <v/>
          </cell>
          <cell r="C42">
            <v>18</v>
          </cell>
          <cell r="D42" t="e">
            <v>#N/A</v>
          </cell>
          <cell r="F42" t="e">
            <v>#N/A</v>
          </cell>
          <cell r="G42" t="e">
            <v>#N/A</v>
          </cell>
          <cell r="H42" t="str">
            <v/>
          </cell>
          <cell r="K42" t="str">
            <v/>
          </cell>
          <cell r="L42" t="str">
            <v/>
          </cell>
          <cell r="N42" t="str">
            <v/>
          </cell>
          <cell r="O42" t="str">
            <v/>
          </cell>
          <cell r="P42">
            <v>11</v>
          </cell>
          <cell r="Q42" t="e">
            <v>#N/A</v>
          </cell>
          <cell r="R42" t="e">
            <v>#N/A</v>
          </cell>
          <cell r="S42" t="e">
            <v>#N/A</v>
          </cell>
          <cell r="T42" t="str">
            <v/>
          </cell>
          <cell r="W42" t="str">
            <v/>
          </cell>
          <cell r="X42" t="str">
            <v/>
          </cell>
          <cell r="Z42" t="str">
            <v/>
          </cell>
        </row>
        <row r="43">
          <cell r="A43" t="str">
            <v/>
          </cell>
          <cell r="B43" t="str">
            <v/>
          </cell>
          <cell r="C43">
            <v>19</v>
          </cell>
          <cell r="D43" t="e">
            <v>#N/A</v>
          </cell>
          <cell r="F43" t="e">
            <v>#N/A</v>
          </cell>
          <cell r="G43" t="e">
            <v>#N/A</v>
          </cell>
          <cell r="H43" t="str">
            <v/>
          </cell>
          <cell r="K43" t="str">
            <v/>
          </cell>
          <cell r="L43" t="str">
            <v/>
          </cell>
          <cell r="N43" t="str">
            <v/>
          </cell>
          <cell r="O43" t="str">
            <v/>
          </cell>
          <cell r="P43">
            <v>10</v>
          </cell>
          <cell r="Q43" t="e">
            <v>#N/A</v>
          </cell>
          <cell r="R43" t="e">
            <v>#N/A</v>
          </cell>
          <cell r="S43" t="e">
            <v>#N/A</v>
          </cell>
          <cell r="T43" t="str">
            <v/>
          </cell>
          <cell r="W43" t="str">
            <v/>
          </cell>
          <cell r="X43" t="str">
            <v/>
          </cell>
          <cell r="Z43" t="str">
            <v/>
          </cell>
          <cell r="AE43" t="str">
            <v>3 заезд</v>
          </cell>
          <cell r="AG43" t="str">
            <v>Время</v>
          </cell>
          <cell r="AH43" t="str">
            <v>Штр</v>
          </cell>
          <cell r="AI43" t="str">
            <v>Рез-т</v>
          </cell>
        </row>
        <row r="44">
          <cell r="A44" t="str">
            <v/>
          </cell>
          <cell r="G44" t="str">
            <v>10 заезд</v>
          </cell>
          <cell r="L44" t="str">
            <v/>
          </cell>
          <cell r="N44" t="str">
            <v/>
          </cell>
          <cell r="S44" t="str">
            <v>6 заезд</v>
          </cell>
          <cell r="X44" t="str">
            <v/>
          </cell>
          <cell r="Z44" t="str">
            <v/>
          </cell>
          <cell r="AA44" t="str">
            <v/>
          </cell>
          <cell r="AB44">
            <v>6</v>
          </cell>
          <cell r="AC44" t="e">
            <v>#N/A</v>
          </cell>
          <cell r="AD44" t="e">
            <v>#N/A</v>
          </cell>
          <cell r="AE44" t="e">
            <v>#N/A</v>
          </cell>
          <cell r="AF44" t="str">
            <v/>
          </cell>
          <cell r="AI44" t="str">
            <v/>
          </cell>
          <cell r="AJ44" t="str">
            <v/>
          </cell>
        </row>
        <row r="45">
          <cell r="A45" t="str">
            <v/>
          </cell>
          <cell r="B45" t="str">
            <v/>
          </cell>
          <cell r="C45">
            <v>20</v>
          </cell>
          <cell r="D45" t="e">
            <v>#N/A</v>
          </cell>
          <cell r="F45" t="e">
            <v>#N/A</v>
          </cell>
          <cell r="G45" t="e">
            <v>#N/A</v>
          </cell>
          <cell r="H45" t="str">
            <v/>
          </cell>
          <cell r="K45" t="str">
            <v/>
          </cell>
          <cell r="L45" t="str">
            <v/>
          </cell>
          <cell r="N45" t="str">
            <v/>
          </cell>
          <cell r="O45" t="str">
            <v/>
          </cell>
          <cell r="P45">
            <v>13</v>
          </cell>
          <cell r="Q45" t="e">
            <v>#N/A</v>
          </cell>
          <cell r="R45" t="e">
            <v>#N/A</v>
          </cell>
          <cell r="S45" t="e">
            <v>#N/A</v>
          </cell>
          <cell r="T45" t="str">
            <v/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B45">
            <v>7</v>
          </cell>
          <cell r="AC45" t="e">
            <v>#N/A</v>
          </cell>
          <cell r="AD45" t="e">
            <v>#N/A</v>
          </cell>
          <cell r="AE45" t="e">
            <v>#N/A</v>
          </cell>
          <cell r="AF45" t="str">
            <v/>
          </cell>
          <cell r="AI45" t="str">
            <v/>
          </cell>
          <cell r="AJ45" t="str">
            <v/>
          </cell>
        </row>
        <row r="46">
          <cell r="A46" t="str">
            <v/>
          </cell>
          <cell r="B46" t="str">
            <v/>
          </cell>
          <cell r="C46">
            <v>21</v>
          </cell>
          <cell r="D46" t="e">
            <v>#N/A</v>
          </cell>
          <cell r="F46" t="e">
            <v>#N/A</v>
          </cell>
          <cell r="G46" t="e">
            <v>#N/A</v>
          </cell>
          <cell r="H46" t="str">
            <v/>
          </cell>
          <cell r="K46" t="str">
            <v/>
          </cell>
          <cell r="L46" t="str">
            <v/>
          </cell>
          <cell r="N46" t="str">
            <v/>
          </cell>
          <cell r="O46" t="str">
            <v/>
          </cell>
          <cell r="P46">
            <v>12</v>
          </cell>
          <cell r="Q46" t="e">
            <v>#N/A</v>
          </cell>
          <cell r="R46" t="e">
            <v>#N/A</v>
          </cell>
          <cell r="S46" t="e">
            <v>#N/A</v>
          </cell>
          <cell r="T46" t="str">
            <v/>
          </cell>
          <cell r="W46" t="str">
            <v/>
          </cell>
          <cell r="X46" t="str">
            <v/>
          </cell>
          <cell r="Z46" t="str">
            <v/>
          </cell>
        </row>
        <row r="47">
          <cell r="A47" t="str">
            <v/>
          </cell>
          <cell r="G47" t="str">
            <v>11 заезд</v>
          </cell>
          <cell r="L47" t="str">
            <v/>
          </cell>
          <cell r="N47" t="str">
            <v/>
          </cell>
          <cell r="S47" t="str">
            <v>7 заезд</v>
          </cell>
          <cell r="X47" t="str">
            <v/>
          </cell>
          <cell r="Z47" t="str">
            <v/>
          </cell>
        </row>
        <row r="48">
          <cell r="A48" t="str">
            <v/>
          </cell>
          <cell r="B48" t="str">
            <v/>
          </cell>
          <cell r="C48">
            <v>22</v>
          </cell>
          <cell r="D48" t="e">
            <v>#N/A</v>
          </cell>
          <cell r="F48" t="e">
            <v>#N/A</v>
          </cell>
          <cell r="G48" t="e">
            <v>#N/A</v>
          </cell>
          <cell r="H48" t="str">
            <v/>
          </cell>
          <cell r="K48" t="str">
            <v/>
          </cell>
          <cell r="L48" t="str">
            <v/>
          </cell>
          <cell r="N48" t="str">
            <v/>
          </cell>
          <cell r="O48" t="str">
            <v/>
          </cell>
          <cell r="P48">
            <v>15</v>
          </cell>
          <cell r="Q48" t="e">
            <v>#N/A</v>
          </cell>
          <cell r="R48" t="e">
            <v>#N/A</v>
          </cell>
          <cell r="S48" t="e">
            <v>#N/A</v>
          </cell>
          <cell r="T48" t="str">
            <v/>
          </cell>
          <cell r="W48" t="str">
            <v/>
          </cell>
          <cell r="X48" t="str">
            <v/>
          </cell>
          <cell r="Z48" t="str">
            <v/>
          </cell>
        </row>
        <row r="49">
          <cell r="A49" t="str">
            <v/>
          </cell>
          <cell r="B49" t="str">
            <v/>
          </cell>
          <cell r="C49">
            <v>23</v>
          </cell>
          <cell r="D49" t="e">
            <v>#N/A</v>
          </cell>
          <cell r="F49" t="e">
            <v>#N/A</v>
          </cell>
          <cell r="G49" t="e">
            <v>#N/A</v>
          </cell>
          <cell r="H49" t="str">
            <v/>
          </cell>
          <cell r="K49" t="str">
            <v/>
          </cell>
          <cell r="L49" t="str">
            <v/>
          </cell>
          <cell r="N49" t="str">
            <v/>
          </cell>
          <cell r="O49" t="str">
            <v/>
          </cell>
          <cell r="P49">
            <v>14</v>
          </cell>
          <cell r="Q49" t="e">
            <v>#N/A</v>
          </cell>
          <cell r="R49" t="e">
            <v>#N/A</v>
          </cell>
          <cell r="S49" t="e">
            <v>#N/A</v>
          </cell>
          <cell r="T49" t="str">
            <v/>
          </cell>
          <cell r="W49" t="str">
            <v/>
          </cell>
          <cell r="X49" t="str">
            <v/>
          </cell>
          <cell r="Z49" t="str">
            <v/>
          </cell>
          <cell r="AE49" t="str">
            <v>4 заезд</v>
          </cell>
          <cell r="AG49" t="str">
            <v>Время</v>
          </cell>
          <cell r="AH49" t="str">
            <v>Штр</v>
          </cell>
          <cell r="AI49" t="str">
            <v>Рез-т</v>
          </cell>
        </row>
        <row r="50">
          <cell r="A50" t="str">
            <v/>
          </cell>
          <cell r="G50" t="str">
            <v>12 заезд</v>
          </cell>
          <cell r="L50" t="str">
            <v/>
          </cell>
          <cell r="N50" t="str">
            <v/>
          </cell>
          <cell r="S50" t="str">
            <v>8 заезд</v>
          </cell>
          <cell r="X50" t="str">
            <v/>
          </cell>
          <cell r="Z50" t="str">
            <v/>
          </cell>
          <cell r="AA50" t="str">
            <v/>
          </cell>
          <cell r="AB50">
            <v>8</v>
          </cell>
          <cell r="AC50" t="e">
            <v>#N/A</v>
          </cell>
          <cell r="AD50" t="e">
            <v>#N/A</v>
          </cell>
          <cell r="AE50" t="e">
            <v>#N/A</v>
          </cell>
          <cell r="AF50" t="str">
            <v/>
          </cell>
          <cell r="AI50" t="str">
            <v/>
          </cell>
          <cell r="AJ50" t="str">
            <v/>
          </cell>
        </row>
        <row r="51">
          <cell r="A51" t="str">
            <v/>
          </cell>
          <cell r="B51" t="str">
            <v/>
          </cell>
          <cell r="C51">
            <v>24</v>
          </cell>
          <cell r="D51" t="e">
            <v>#N/A</v>
          </cell>
          <cell r="F51" t="e">
            <v>#N/A</v>
          </cell>
          <cell r="G51" t="e">
            <v>#N/A</v>
          </cell>
          <cell r="H51" t="str">
            <v/>
          </cell>
          <cell r="K51" t="str">
            <v/>
          </cell>
          <cell r="L51" t="str">
            <v/>
          </cell>
          <cell r="N51" t="str">
            <v/>
          </cell>
          <cell r="O51" t="str">
            <v/>
          </cell>
          <cell r="P51">
            <v>17</v>
          </cell>
          <cell r="Q51" t="e">
            <v>#N/A</v>
          </cell>
          <cell r="R51" t="e">
            <v>#N/A</v>
          </cell>
          <cell r="S51" t="e">
            <v>#N/A</v>
          </cell>
          <cell r="T51" t="str">
            <v/>
          </cell>
          <cell r="W51" t="str">
            <v/>
          </cell>
          <cell r="X51" t="str">
            <v/>
          </cell>
          <cell r="Z51" t="str">
            <v/>
          </cell>
          <cell r="AA51" t="str">
            <v/>
          </cell>
          <cell r="AB51">
            <v>9</v>
          </cell>
          <cell r="AC51" t="e">
            <v>#N/A</v>
          </cell>
          <cell r="AD51" t="e">
            <v>#N/A</v>
          </cell>
          <cell r="AE51" t="e">
            <v>#N/A</v>
          </cell>
          <cell r="AF51" t="str">
            <v/>
          </cell>
          <cell r="AI51" t="str">
            <v/>
          </cell>
          <cell r="AJ51" t="str">
            <v/>
          </cell>
        </row>
        <row r="52">
          <cell r="A52" t="str">
            <v/>
          </cell>
          <cell r="B52" t="str">
            <v/>
          </cell>
          <cell r="C52">
            <v>25</v>
          </cell>
          <cell r="D52" t="e">
            <v>#N/A</v>
          </cell>
          <cell r="F52" t="e">
            <v>#N/A</v>
          </cell>
          <cell r="G52" t="e">
            <v>#N/A</v>
          </cell>
          <cell r="H52" t="str">
            <v/>
          </cell>
          <cell r="K52" t="str">
            <v/>
          </cell>
          <cell r="L52" t="str">
            <v/>
          </cell>
          <cell r="N52" t="str">
            <v/>
          </cell>
          <cell r="O52" t="str">
            <v/>
          </cell>
          <cell r="P52">
            <v>16</v>
          </cell>
          <cell r="Q52" t="e">
            <v>#N/A</v>
          </cell>
          <cell r="R52" t="e">
            <v>#N/A</v>
          </cell>
          <cell r="S52" t="e">
            <v>#N/A</v>
          </cell>
          <cell r="T52" t="str">
            <v/>
          </cell>
          <cell r="W52" t="str">
            <v/>
          </cell>
          <cell r="X52" t="str">
            <v/>
          </cell>
        </row>
        <row r="53">
          <cell r="A53" t="str">
            <v/>
          </cell>
          <cell r="G53" t="str">
            <v>13 заезд</v>
          </cell>
          <cell r="L53" t="str">
            <v/>
          </cell>
        </row>
        <row r="54">
          <cell r="A54" t="str">
            <v/>
          </cell>
          <cell r="B54" t="str">
            <v/>
          </cell>
          <cell r="C54">
            <v>26</v>
          </cell>
          <cell r="D54" t="e">
            <v>#N/A</v>
          </cell>
          <cell r="F54" t="e">
            <v>#N/A</v>
          </cell>
          <cell r="G54" t="e">
            <v>#N/A</v>
          </cell>
          <cell r="H54" t="str">
            <v/>
          </cell>
          <cell r="K54" t="str">
            <v/>
          </cell>
          <cell r="L54" t="str">
            <v/>
          </cell>
        </row>
        <row r="55">
          <cell r="A55" t="str">
            <v/>
          </cell>
          <cell r="B55" t="str">
            <v/>
          </cell>
          <cell r="C55">
            <v>27</v>
          </cell>
          <cell r="D55" t="e">
            <v>#N/A</v>
          </cell>
          <cell r="F55" t="e">
            <v>#N/A</v>
          </cell>
          <cell r="G55" t="e">
            <v>#N/A</v>
          </cell>
          <cell r="H55" t="str">
            <v/>
          </cell>
          <cell r="K55" t="str">
            <v/>
          </cell>
          <cell r="L55" t="str">
            <v/>
          </cell>
        </row>
        <row r="56">
          <cell r="A56" t="str">
            <v/>
          </cell>
          <cell r="G56" t="str">
            <v>14 заезд</v>
          </cell>
          <cell r="L56" t="str">
            <v/>
          </cell>
        </row>
        <row r="57">
          <cell r="A57" t="str">
            <v/>
          </cell>
          <cell r="B57" t="str">
            <v/>
          </cell>
          <cell r="C57">
            <v>28</v>
          </cell>
          <cell r="D57" t="e">
            <v>#N/A</v>
          </cell>
          <cell r="F57" t="e">
            <v>#N/A</v>
          </cell>
          <cell r="G57" t="e">
            <v>#N/A</v>
          </cell>
          <cell r="H57" t="str">
            <v/>
          </cell>
          <cell r="K57" t="str">
            <v/>
          </cell>
          <cell r="L57" t="str">
            <v/>
          </cell>
        </row>
        <row r="58">
          <cell r="A58" t="str">
            <v/>
          </cell>
          <cell r="B58" t="str">
            <v/>
          </cell>
          <cell r="C58">
            <v>29</v>
          </cell>
          <cell r="D58" t="e">
            <v>#N/A</v>
          </cell>
          <cell r="F58" t="e">
            <v>#N/A</v>
          </cell>
          <cell r="G58" t="e">
            <v>#N/A</v>
          </cell>
          <cell r="H58" t="str">
            <v/>
          </cell>
          <cell r="K58" t="str">
            <v/>
          </cell>
          <cell r="L58" t="str">
            <v/>
          </cell>
        </row>
        <row r="59">
          <cell r="A59" t="str">
            <v/>
          </cell>
          <cell r="G59" t="str">
            <v>15 заезд</v>
          </cell>
          <cell r="L59" t="str">
            <v/>
          </cell>
        </row>
        <row r="60">
          <cell r="A60" t="str">
            <v/>
          </cell>
          <cell r="B60" t="str">
            <v/>
          </cell>
          <cell r="C60">
            <v>30</v>
          </cell>
          <cell r="D60" t="e">
            <v>#N/A</v>
          </cell>
          <cell r="F60" t="e">
            <v>#N/A</v>
          </cell>
          <cell r="G60" t="e">
            <v>#N/A</v>
          </cell>
          <cell r="H60" t="str">
            <v/>
          </cell>
          <cell r="K60" t="str">
            <v/>
          </cell>
          <cell r="L60" t="str">
            <v/>
          </cell>
        </row>
        <row r="61">
          <cell r="A61" t="str">
            <v/>
          </cell>
          <cell r="B61" t="str">
            <v/>
          </cell>
          <cell r="C61">
            <v>31</v>
          </cell>
          <cell r="D61" t="e">
            <v>#N/A</v>
          </cell>
          <cell r="F61" t="e">
            <v>#N/A</v>
          </cell>
          <cell r="G61" t="e">
            <v>#N/A</v>
          </cell>
          <cell r="H61" t="str">
            <v/>
          </cell>
          <cell r="K61" t="str">
            <v/>
          </cell>
          <cell r="L61" t="str">
            <v/>
          </cell>
        </row>
        <row r="62">
          <cell r="A62" t="str">
            <v/>
          </cell>
          <cell r="G62" t="str">
            <v>16 заезд</v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32</v>
          </cell>
          <cell r="D63" t="e">
            <v>#N/A</v>
          </cell>
          <cell r="F63" t="e">
            <v>#N/A</v>
          </cell>
          <cell r="G63" t="e">
            <v>#N/A</v>
          </cell>
          <cell r="H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33</v>
          </cell>
          <cell r="D64" t="e">
            <v>#N/A</v>
          </cell>
          <cell r="F64" t="e">
            <v>#N/A</v>
          </cell>
          <cell r="G64" t="e">
            <v>#N/A</v>
          </cell>
          <cell r="H64" t="str">
            <v/>
          </cell>
          <cell r="K64" t="str">
            <v/>
          </cell>
          <cell r="L64" t="str">
            <v/>
          </cell>
        </row>
      </sheetData>
      <sheetData sheetId="18">
        <row r="4">
          <cell r="B4">
            <v>2</v>
          </cell>
          <cell r="C4">
            <v>1</v>
          </cell>
          <cell r="D4" t="str">
            <v>Лососи</v>
          </cell>
          <cell r="E4">
            <v>23</v>
          </cell>
          <cell r="F4" t="str">
    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    </cell>
          <cell r="G4" t="str">
            <v>Санкт-Петербург</v>
          </cell>
          <cell r="H4">
            <v>0</v>
          </cell>
          <cell r="I4">
            <v>0.0020778935185185184</v>
          </cell>
          <cell r="J4">
            <v>0.0020778935185185184</v>
          </cell>
          <cell r="K4">
            <v>0</v>
          </cell>
          <cell r="L4">
            <v>0.0020778935185185184</v>
          </cell>
          <cell r="M4" t="str">
            <v>н/ст</v>
          </cell>
          <cell r="N4">
            <v>0</v>
          </cell>
          <cell r="O4" t="str">
            <v>н/ст</v>
          </cell>
          <cell r="P4">
            <v>0</v>
          </cell>
          <cell r="Q4">
            <v>0.04095578703703704</v>
          </cell>
          <cell r="R4">
            <v>0.0020778935185185184</v>
          </cell>
          <cell r="S4">
            <v>2</v>
          </cell>
          <cell r="T4">
            <v>285</v>
          </cell>
        </row>
        <row r="5">
          <cell r="B5">
            <v>1</v>
          </cell>
          <cell r="C5">
            <v>2</v>
          </cell>
          <cell r="D5" t="str">
            <v>Питер</v>
          </cell>
          <cell r="E5">
            <v>24</v>
          </cell>
          <cell r="F5" t="str">
            <v>Ломцов Михаил (3юн, 2010), Юсупжанов Иркин (б/р, 2010), Земсков Михаил (3юн, 2009), Похвалов Роман (3юн, 2008), Родин Юрий (3юн, 2007), Гриднев Николай (3юн, 2010)</v>
          </cell>
          <cell r="G5" t="str">
            <v>Санкт-Петербург</v>
          </cell>
          <cell r="H5">
            <v>0</v>
          </cell>
          <cell r="I5">
            <v>0.001599652777777778</v>
          </cell>
          <cell r="J5">
            <v>0.001599652777777778</v>
          </cell>
          <cell r="K5">
            <v>0.00011574074074074073</v>
          </cell>
          <cell r="L5">
            <v>0.0017153935185185187</v>
          </cell>
          <cell r="M5">
            <v>0</v>
          </cell>
          <cell r="N5">
            <v>0.0016067129629629632</v>
          </cell>
          <cell r="O5">
            <v>0.0016067129629629632</v>
          </cell>
          <cell r="P5">
            <v>0</v>
          </cell>
          <cell r="Q5">
            <v>0.0016067129629629632</v>
          </cell>
          <cell r="R5">
            <v>0.0016067129629629632</v>
          </cell>
          <cell r="S5">
            <v>1</v>
          </cell>
          <cell r="T5">
            <v>300</v>
          </cell>
        </row>
        <row r="6">
          <cell r="B6">
            <v>3</v>
          </cell>
          <cell r="C6">
            <v>3</v>
          </cell>
          <cell r="D6" t="str">
            <v>Северные вепри</v>
          </cell>
          <cell r="E6">
            <v>25</v>
          </cell>
          <cell r="F6" t="str">
    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    </cell>
          <cell r="G6" t="str">
            <v>Санкт-Петербург</v>
          </cell>
          <cell r="H6">
            <v>0</v>
          </cell>
          <cell r="I6">
            <v>0.0022401620370370375</v>
          </cell>
          <cell r="J6">
            <v>0.0022401620370370375</v>
          </cell>
          <cell r="K6">
            <v>0.00011574074074074073</v>
          </cell>
          <cell r="L6">
            <v>0.0023559027777777784</v>
          </cell>
          <cell r="M6">
            <v>0</v>
          </cell>
          <cell r="N6">
            <v>0.0021262731481481484</v>
          </cell>
          <cell r="O6">
            <v>0.0021262731481481484</v>
          </cell>
          <cell r="P6">
            <v>0</v>
          </cell>
          <cell r="Q6">
            <v>0.0021262731481481484</v>
          </cell>
          <cell r="R6">
            <v>0.0021262731481481484</v>
          </cell>
          <cell r="S6">
            <v>3</v>
          </cell>
          <cell r="T6">
            <v>270</v>
          </cell>
        </row>
        <row r="7">
          <cell r="B7">
            <v>17</v>
          </cell>
          <cell r="C7">
            <v>4</v>
          </cell>
          <cell r="D7" t="str">
            <v>ГБОУ 292</v>
          </cell>
          <cell r="E7">
            <v>29</v>
          </cell>
          <cell r="F7" t="str">
            <v>Гаппоев Адам (3юн, 2009), Зверев Семён (б/р), Гудина Валерия (б/р), Хрусталёва Кристина (б/р), Бондаренко Андрей (б/р), Бельков Дмитрий (б/р)</v>
          </cell>
          <cell r="G7" t="str">
            <v>Санкт-Петербург</v>
          </cell>
          <cell r="H7">
            <v>0</v>
          </cell>
          <cell r="I7">
            <v>0.002880787037037037</v>
          </cell>
          <cell r="J7">
            <v>0.002880787037037037</v>
          </cell>
          <cell r="K7">
            <v>0.00011574074074074073</v>
          </cell>
          <cell r="L7">
            <v>0.002996527777777778</v>
          </cell>
          <cell r="M7" t="str">
            <v>н/ст</v>
          </cell>
          <cell r="N7">
            <v>0</v>
          </cell>
          <cell r="O7" t="str">
            <v>н/ст</v>
          </cell>
          <cell r="P7">
            <v>0</v>
          </cell>
          <cell r="Q7">
            <v>0.04095578703703704</v>
          </cell>
          <cell r="R7">
            <v>0.002996527777777778</v>
          </cell>
          <cell r="S7">
            <v>17</v>
          </cell>
          <cell r="T7">
            <v>60</v>
          </cell>
        </row>
        <row r="8">
          <cell r="B8">
            <v>13</v>
          </cell>
          <cell r="C8">
            <v>5</v>
          </cell>
          <cell r="D8" t="str">
            <v>Живая Вода 2</v>
          </cell>
          <cell r="E8">
            <v>28</v>
          </cell>
          <cell r="F8" t="str">
            <v>Петров Владимир (б/р), Русанов Тимофей (б/р), Разумовская Алёна (б/р), Воронов Миша (б/р), Буснюк Тима (б/р), Горшков Сергей (б/р)</v>
          </cell>
          <cell r="G8" t="str">
            <v>Санкт-Петербург</v>
          </cell>
          <cell r="H8">
            <v>0</v>
          </cell>
          <cell r="I8">
            <v>0.0026322916666666665</v>
          </cell>
          <cell r="J8">
            <v>0.0026322916666666665</v>
          </cell>
          <cell r="K8">
            <v>0</v>
          </cell>
          <cell r="L8">
            <v>0.0026322916666666665</v>
          </cell>
          <cell r="M8" t="str">
            <v>н/ст</v>
          </cell>
          <cell r="N8">
            <v>0</v>
          </cell>
          <cell r="O8" t="str">
            <v>н/ст</v>
          </cell>
          <cell r="P8">
            <v>0</v>
          </cell>
          <cell r="Q8">
            <v>0.04095578703703704</v>
          </cell>
          <cell r="R8">
            <v>0.0026322916666666665</v>
          </cell>
          <cell r="S8">
            <v>13</v>
          </cell>
          <cell r="T8">
            <v>120</v>
          </cell>
        </row>
        <row r="9">
          <cell r="B9">
            <v>8</v>
          </cell>
          <cell r="C9">
            <v>6</v>
          </cell>
          <cell r="D9" t="str">
            <v>Фристайл</v>
          </cell>
          <cell r="E9">
            <v>22</v>
          </cell>
          <cell r="F9" t="str">
            <v>Ковалёв Артемий (б/р), Аристархов Арсений (б/р), Степанов Андрей (б/р), Колобов Кузьма (б/р), Паршиков Николай (б/р), Атмадзас Арсений (б/р)</v>
          </cell>
          <cell r="G9" t="str">
            <v>Санкт-Петербург</v>
          </cell>
          <cell r="H9">
            <v>0</v>
          </cell>
          <cell r="I9">
            <v>0.002459027777777778</v>
          </cell>
          <cell r="J9">
            <v>0.002459027777777778</v>
          </cell>
          <cell r="K9">
            <v>0</v>
          </cell>
          <cell r="L9">
            <v>0.002459027777777778</v>
          </cell>
          <cell r="M9" t="str">
            <v>н/ст</v>
          </cell>
          <cell r="N9">
            <v>0</v>
          </cell>
          <cell r="O9" t="str">
            <v>н/ст</v>
          </cell>
          <cell r="P9">
            <v>0</v>
          </cell>
          <cell r="Q9">
            <v>0.04095578703703704</v>
          </cell>
          <cell r="R9">
            <v>0.002459027777777778</v>
          </cell>
          <cell r="S9">
            <v>8</v>
          </cell>
          <cell r="T9">
            <v>195</v>
          </cell>
        </row>
        <row r="10">
          <cell r="B10">
            <v>12</v>
          </cell>
          <cell r="C10">
            <v>7</v>
          </cell>
          <cell r="D10" t="str">
            <v>Б-14(1) Живая Вода</v>
          </cell>
          <cell r="E10">
            <v>27</v>
          </cell>
          <cell r="F10" t="str">
            <v>Петров Виктор (б/р), Спицова Алиса (б/р), Шевцова Мария (б/р), Швецова Диана (б/р), Константинов Миша (б/р), Васильева Маша (б/р)</v>
          </cell>
          <cell r="G10" t="str">
            <v>Санкт-Петербург</v>
          </cell>
          <cell r="H10">
            <v>0</v>
          </cell>
          <cell r="I10">
            <v>0.0025545138888888887</v>
          </cell>
          <cell r="J10">
            <v>0.0025545138888888887</v>
          </cell>
          <cell r="K10">
            <v>0</v>
          </cell>
          <cell r="L10">
            <v>0.0025545138888888887</v>
          </cell>
          <cell r="M10" t="str">
            <v>н/ст</v>
          </cell>
          <cell r="N10">
            <v>0</v>
          </cell>
          <cell r="O10" t="str">
            <v>н/ст</v>
          </cell>
          <cell r="P10">
            <v>0</v>
          </cell>
          <cell r="Q10">
            <v>0.04095578703703704</v>
          </cell>
          <cell r="R10">
            <v>0.0025545138888888887</v>
          </cell>
          <cell r="S10">
            <v>12</v>
          </cell>
          <cell r="T10">
            <v>135</v>
          </cell>
        </row>
        <row r="11">
          <cell r="B11">
            <v>28</v>
          </cell>
          <cell r="C11">
            <v>8</v>
          </cell>
          <cell r="D11" t="str">
            <v>СКИФ ДДТ Приморского района</v>
          </cell>
          <cell r="E11">
            <v>26</v>
          </cell>
          <cell r="F11" t="str">
            <v>Самоглядов Егор (б/р), Бернотас Дима (б/р), Пол Саша (б/р), Казуров Коля (б/р), Пикалова Настя (б/р), Леонтьева Берта (б/р)</v>
          </cell>
          <cell r="G11" t="str">
            <v>Санкт-Петербург</v>
          </cell>
          <cell r="H11" t="str">
            <v>н/ст</v>
          </cell>
          <cell r="I11" t="str">
            <v>н/фин</v>
          </cell>
          <cell r="J11" t="str">
            <v>н/ст</v>
          </cell>
          <cell r="K11">
            <v>0</v>
          </cell>
          <cell r="L11">
            <v>0.04095578703703704</v>
          </cell>
          <cell r="M11" t="str">
            <v>н/ст</v>
          </cell>
          <cell r="N11">
            <v>0</v>
          </cell>
          <cell r="O11" t="str">
            <v>н/ст</v>
          </cell>
          <cell r="P11">
            <v>0</v>
          </cell>
          <cell r="Q11">
            <v>0.04095578703703704</v>
          </cell>
          <cell r="R11">
            <v>0.04095578703703704</v>
          </cell>
          <cell r="S11">
            <v>28</v>
          </cell>
          <cell r="T11">
            <v>0</v>
          </cell>
        </row>
        <row r="12">
          <cell r="B12">
            <v>29</v>
          </cell>
          <cell r="C12">
            <v>9</v>
          </cell>
          <cell r="D12" t="str">
            <v>Роверандом</v>
          </cell>
          <cell r="E12">
            <v>21</v>
          </cell>
          <cell r="F12" t="str">
            <v>Аветисян Арсений (б/р), Васильев Денис (б/р), Ершов Ваня (б/р), Шурмаков Никита (б/р), Андревва Настя (б/р), Григоренко Аня (б/р)</v>
          </cell>
          <cell r="G12" t="str">
            <v>Санкт-Петербург</v>
          </cell>
          <cell r="H12" t="str">
            <v>н/ст</v>
          </cell>
          <cell r="I12" t="str">
            <v>н/фин</v>
          </cell>
          <cell r="J12" t="str">
            <v>н/ст</v>
          </cell>
          <cell r="K12">
            <v>0</v>
          </cell>
          <cell r="L12">
            <v>0.04095578703703704</v>
          </cell>
          <cell r="M12" t="str">
            <v>н/ст</v>
          </cell>
          <cell r="N12">
            <v>0</v>
          </cell>
          <cell r="O12" t="str">
            <v>н/ст</v>
          </cell>
          <cell r="P12">
            <v>0</v>
          </cell>
          <cell r="Q12">
            <v>0.04095578703703704</v>
          </cell>
          <cell r="R12">
            <v>0.04095578703703704</v>
          </cell>
          <cell r="S12">
            <v>28</v>
          </cell>
          <cell r="T12">
            <v>0</v>
          </cell>
        </row>
        <row r="13">
          <cell r="B13">
            <v>10</v>
          </cell>
          <cell r="C13">
            <v>10</v>
          </cell>
          <cell r="D13" t="str">
            <v>Роверандом + СКИФ</v>
          </cell>
          <cell r="E13">
            <v>38</v>
          </cell>
          <cell r="F13" t="str">
            <v>Ивлева Марю (б/р), Дерябина Варя (б/р), Семёнова Лариса (б/р), Хитрина Полина (б/р), Корчевский Лев (б/р), Лятс Максим (б/р)</v>
          </cell>
          <cell r="G13" t="str">
            <v>Санкт-Петербург</v>
          </cell>
          <cell r="H13">
            <v>0</v>
          </cell>
          <cell r="I13">
            <v>0.002392476851851852</v>
          </cell>
          <cell r="J13">
            <v>0.002392476851851852</v>
          </cell>
          <cell r="K13">
            <v>0.00011574074074074073</v>
          </cell>
          <cell r="L13">
            <v>0.0025082175925925927</v>
          </cell>
          <cell r="M13" t="str">
            <v>н/ст</v>
          </cell>
          <cell r="N13">
            <v>0</v>
          </cell>
          <cell r="O13" t="str">
            <v>н/ст</v>
          </cell>
          <cell r="P13">
            <v>0</v>
          </cell>
          <cell r="Q13">
            <v>0.04095578703703704</v>
          </cell>
          <cell r="R13">
            <v>0.0025082175925925927</v>
          </cell>
          <cell r="S13">
            <v>10</v>
          </cell>
          <cell r="T13">
            <v>165</v>
          </cell>
        </row>
        <row r="14">
          <cell r="B14">
            <v>4</v>
          </cell>
          <cell r="C14">
            <v>11</v>
          </cell>
          <cell r="D14" t="str">
            <v>БИО Топ</v>
          </cell>
          <cell r="E14">
            <v>34</v>
          </cell>
          <cell r="F14" t="str">
            <v>Барышникова Таисия (б/р), Нахимовский Артём (б/р), Подошвина Арина (б/р), Желтова Полина (б/р), Наумовец Лев (б/р), Степанова Татьяна (б/р)</v>
          </cell>
          <cell r="G14" t="str">
            <v>Санкт-Петербург</v>
          </cell>
          <cell r="H14">
            <v>0</v>
          </cell>
          <cell r="I14">
            <v>0.002132060185185185</v>
          </cell>
          <cell r="J14">
            <v>0.002132060185185185</v>
          </cell>
          <cell r="K14">
            <v>0</v>
          </cell>
          <cell r="L14">
            <v>0.002132060185185185</v>
          </cell>
          <cell r="M14" t="str">
            <v>н/ст</v>
          </cell>
          <cell r="N14">
            <v>0</v>
          </cell>
          <cell r="O14" t="str">
            <v>н/ст</v>
          </cell>
          <cell r="P14">
            <v>0</v>
          </cell>
          <cell r="Q14">
            <v>0.04095578703703704</v>
          </cell>
          <cell r="R14">
            <v>0.002132060185185185</v>
          </cell>
          <cell r="S14">
            <v>4</v>
          </cell>
          <cell r="T14">
            <v>255</v>
          </cell>
        </row>
        <row r="15">
          <cell r="B15">
            <v>27</v>
          </cell>
          <cell r="C15">
            <v>12</v>
          </cell>
          <cell r="D15" t="str">
            <v>Муми-Тролли</v>
          </cell>
          <cell r="E15" t="str">
            <v>1_7 </v>
          </cell>
          <cell r="F15" t="str">
            <v>Титова Лера (б/р), Калинина Лиза (б/р), Мордасов Гена (б/р), Шип Соня (б/р), Карпов Ярослав (б/р), Подгорная Настасья (б/р)</v>
          </cell>
          <cell r="G15" t="str">
            <v>Санкт-Петербург</v>
          </cell>
          <cell r="H15">
            <v>0</v>
          </cell>
          <cell r="I15">
            <v>0.004169560185185185</v>
          </cell>
          <cell r="J15">
            <v>0.004169560185185185</v>
          </cell>
          <cell r="K15">
            <v>0.00011574074074074073</v>
          </cell>
          <cell r="L15">
            <v>0.004285300925925926</v>
          </cell>
          <cell r="M15" t="str">
            <v>н/ст</v>
          </cell>
          <cell r="N15">
            <v>0</v>
          </cell>
          <cell r="O15" t="str">
            <v>н/ст</v>
          </cell>
          <cell r="P15">
            <v>0</v>
          </cell>
          <cell r="Q15">
            <v>0.04095578703703704</v>
          </cell>
          <cell r="R15">
            <v>0.004285300925925926</v>
          </cell>
          <cell r="S15">
            <v>27</v>
          </cell>
          <cell r="T15">
            <v>0</v>
          </cell>
        </row>
        <row r="16">
          <cell r="B16">
            <v>24</v>
          </cell>
          <cell r="C16">
            <v>13</v>
          </cell>
          <cell r="D16" t="str">
            <v>Штурм</v>
          </cell>
          <cell r="E16" t="str">
            <v>1_9</v>
          </cell>
          <cell r="F16" t="str">
            <v>Широкова Настя (б/р), Кропачёва Ксения (б/р), Кропачёва Анастасия (б/р), Бубен Артём (б/р), Пединская Кристина (б/р), Репин Василий (б/р)</v>
          </cell>
          <cell r="G16" t="str">
            <v>Санкт-Петербург</v>
          </cell>
          <cell r="H16">
            <v>0</v>
          </cell>
          <cell r="I16">
            <v>0.0037922453703703707</v>
          </cell>
          <cell r="J16">
            <v>0.0037922453703703707</v>
          </cell>
          <cell r="K16">
            <v>0</v>
          </cell>
          <cell r="L16">
            <v>0.0037922453703703707</v>
          </cell>
          <cell r="M16" t="str">
            <v>н/ст</v>
          </cell>
          <cell r="N16">
            <v>0</v>
          </cell>
          <cell r="O16" t="str">
            <v>н/ст</v>
          </cell>
          <cell r="P16">
            <v>0</v>
          </cell>
          <cell r="Q16">
            <v>0.04095578703703704</v>
          </cell>
          <cell r="R16">
            <v>0.0037922453703703707</v>
          </cell>
          <cell r="S16">
            <v>24</v>
          </cell>
          <cell r="T16">
            <v>0</v>
          </cell>
        </row>
        <row r="17">
          <cell r="B17">
            <v>20</v>
          </cell>
          <cell r="C17">
            <v>14</v>
          </cell>
          <cell r="D17" t="str">
            <v>Ветерок</v>
          </cell>
          <cell r="E17">
            <v>35</v>
          </cell>
          <cell r="F17" t="str">
            <v>Берлин Лев (б/р), Чебанова Мария (б/р), Широкова Анна (б/р), Березин Фёдор (б/р), Шим Люба (б/р), Антипова Вика (б/р)</v>
          </cell>
          <cell r="G17" t="str">
            <v>Санкт-Петербург</v>
          </cell>
          <cell r="H17">
            <v>0</v>
          </cell>
          <cell r="I17">
            <v>0.0031539351851851854</v>
          </cell>
          <cell r="J17">
            <v>0.0031539351851851854</v>
          </cell>
          <cell r="K17">
            <v>0</v>
          </cell>
          <cell r="L17">
            <v>0.0031539351851851854</v>
          </cell>
          <cell r="M17" t="str">
            <v>н/ст</v>
          </cell>
          <cell r="N17">
            <v>0</v>
          </cell>
          <cell r="O17" t="str">
            <v>н/ст</v>
          </cell>
          <cell r="P17">
            <v>0</v>
          </cell>
          <cell r="Q17">
            <v>0.04095578703703704</v>
          </cell>
          <cell r="R17">
            <v>0.0031539351851851854</v>
          </cell>
          <cell r="S17">
            <v>20</v>
          </cell>
          <cell r="T17">
            <v>15</v>
          </cell>
        </row>
        <row r="18">
          <cell r="B18">
            <v>19</v>
          </cell>
          <cell r="C18">
            <v>15</v>
          </cell>
          <cell r="D18" t="str">
            <v>Т/к Остров</v>
          </cell>
          <cell r="E18" t="str">
            <v>1_10</v>
          </cell>
          <cell r="F18" t="str">
            <v>Селезнёв Елисей (б/р), Машура Ксюша (б/р), Ладина Полина (б/р), Некрасова Рита (б/р), Тишкина Дима (б/р), Щербакова Маша (б/р)</v>
          </cell>
          <cell r="G18" t="str">
            <v>Санкт-Петербург</v>
          </cell>
          <cell r="H18">
            <v>0</v>
          </cell>
          <cell r="I18">
            <v>0.0030663194444444444</v>
          </cell>
          <cell r="J18">
            <v>0.0030663194444444444</v>
          </cell>
          <cell r="K18">
            <v>0</v>
          </cell>
          <cell r="L18">
            <v>0.0030663194444444444</v>
          </cell>
          <cell r="M18" t="str">
            <v>н/ст</v>
          </cell>
          <cell r="N18">
            <v>0</v>
          </cell>
          <cell r="O18" t="str">
            <v>н/ст</v>
          </cell>
          <cell r="P18">
            <v>0</v>
          </cell>
          <cell r="Q18">
            <v>0.04095578703703704</v>
          </cell>
          <cell r="R18">
            <v>0.0030663194444444444</v>
          </cell>
          <cell r="S18">
            <v>19</v>
          </cell>
          <cell r="T18">
            <v>30</v>
          </cell>
        </row>
        <row r="19">
          <cell r="B19">
            <v>25</v>
          </cell>
          <cell r="C19">
            <v>16</v>
          </cell>
          <cell r="D19" t="str">
            <v>Т/К Остров 2</v>
          </cell>
          <cell r="E19" t="str">
            <v>1_10(2)</v>
          </cell>
          <cell r="F19" t="str">
            <v>Ким Миша (б/р), Шаталова Карина (б/р), Ким Кристина (б/р), Афанасьвева Катя (б/р), Ладина Полина (б/р), Тишкин Дима (б/р)</v>
          </cell>
          <cell r="G19" t="str">
            <v>Санкт-Петербург</v>
          </cell>
          <cell r="H19">
            <v>0</v>
          </cell>
          <cell r="I19">
            <v>0.002669560185185185</v>
          </cell>
          <cell r="J19">
            <v>0.002669560185185185</v>
          </cell>
          <cell r="K19">
            <v>0.0011574074074074073</v>
          </cell>
          <cell r="L19">
            <v>0.0038269675925925923</v>
          </cell>
          <cell r="M19" t="str">
            <v>н/ст</v>
          </cell>
          <cell r="N19">
            <v>0</v>
          </cell>
          <cell r="O19" t="str">
            <v>н/ст</v>
          </cell>
          <cell r="P19">
            <v>0</v>
          </cell>
          <cell r="Q19">
            <v>0.04095578703703704</v>
          </cell>
          <cell r="R19">
            <v>0.0038269675925925923</v>
          </cell>
          <cell r="S19">
            <v>25</v>
          </cell>
          <cell r="T19">
            <v>0</v>
          </cell>
        </row>
        <row r="20">
          <cell r="B20">
            <v>15</v>
          </cell>
          <cell r="C20">
            <v>17</v>
          </cell>
          <cell r="D20" t="str">
            <v>Наутилус</v>
          </cell>
          <cell r="E20" t="str">
            <v>1_5</v>
          </cell>
          <cell r="F20" t="str">
            <v>Григоренко Анна (б/р), Корянова Дарья (б/р), Соловьёв Богдан (б/р), Самко Максим (б/р), Рагель Олеся (б/р), Горяев Пётр (б/р)</v>
          </cell>
          <cell r="G20" t="str">
            <v>Санкт-Петербург</v>
          </cell>
          <cell r="H20">
            <v>0</v>
          </cell>
          <cell r="I20">
            <v>0.002945138888888889</v>
          </cell>
          <cell r="J20">
            <v>0.002945138888888889</v>
          </cell>
          <cell r="K20">
            <v>0</v>
          </cell>
          <cell r="L20">
            <v>0.002945138888888889</v>
          </cell>
          <cell r="M20" t="str">
            <v>н/ст</v>
          </cell>
          <cell r="N20">
            <v>0</v>
          </cell>
          <cell r="O20" t="str">
            <v>н/ст</v>
          </cell>
          <cell r="P20">
            <v>0</v>
          </cell>
          <cell r="Q20">
            <v>0.04095578703703704</v>
          </cell>
          <cell r="R20">
            <v>0.002945138888888889</v>
          </cell>
          <cell r="S20">
            <v>15</v>
          </cell>
          <cell r="T20">
            <v>90</v>
          </cell>
        </row>
        <row r="21">
          <cell r="B21">
            <v>22</v>
          </cell>
          <cell r="C21">
            <v>18</v>
          </cell>
          <cell r="D21" t="str">
            <v>Чёрный дракон</v>
          </cell>
          <cell r="E21" t="str">
            <v>1_13</v>
          </cell>
          <cell r="F21" t="str">
            <v>Голик Илья (б/р), Голик Данил (б/р), Киселёв Артур (б/р), Киселёв Андрей (б/р), Савран Рома (б/р), Егоров Андрей (б/р), Сиклин Дима (б/р)</v>
          </cell>
          <cell r="G21" t="str">
            <v>Санкт-Петербург</v>
          </cell>
          <cell r="H21">
            <v>0</v>
          </cell>
          <cell r="I21">
            <v>0.002676041666666667</v>
          </cell>
          <cell r="J21">
            <v>0.002676041666666667</v>
          </cell>
          <cell r="K21">
            <v>0.0005787037037037037</v>
          </cell>
          <cell r="L21">
            <v>0.0032547453703703705</v>
          </cell>
          <cell r="M21" t="str">
            <v>н/ст</v>
          </cell>
          <cell r="N21">
            <v>0</v>
          </cell>
          <cell r="O21" t="str">
            <v>н/ст</v>
          </cell>
          <cell r="P21">
            <v>0</v>
          </cell>
          <cell r="Q21">
            <v>0.04095578703703704</v>
          </cell>
          <cell r="R21">
            <v>0.0032547453703703705</v>
          </cell>
          <cell r="S21">
            <v>22</v>
          </cell>
          <cell r="T21">
            <v>0</v>
          </cell>
        </row>
        <row r="22">
          <cell r="B22">
            <v>18</v>
          </cell>
          <cell r="C22">
            <v>19</v>
          </cell>
          <cell r="D22" t="str">
            <v>ДДЮТ ФР РН</v>
          </cell>
          <cell r="E22">
            <v>47</v>
          </cell>
          <cell r="F22" t="str">
            <v>Идоленко Татьяна (б/р), Баркевич Максим (б/р), Цветкова Милана (б/р), Ефремов Никита (б/р), Томаржевская Елизавета (б/р), Резниченко Кристина (б/р)</v>
          </cell>
          <cell r="G22" t="str">
            <v>Санкт-Петербург</v>
          </cell>
          <cell r="H22">
            <v>0</v>
          </cell>
          <cell r="I22">
            <v>0.0028984953703703707</v>
          </cell>
          <cell r="J22">
            <v>0.0028984953703703707</v>
          </cell>
          <cell r="K22">
            <v>0.00011574074074074073</v>
          </cell>
          <cell r="L22">
            <v>0.0030142361111111116</v>
          </cell>
          <cell r="M22" t="str">
            <v>н/ст</v>
          </cell>
          <cell r="N22">
            <v>0</v>
          </cell>
          <cell r="O22" t="str">
            <v>н/ст</v>
          </cell>
          <cell r="P22">
            <v>0</v>
          </cell>
          <cell r="Q22">
            <v>0.04095578703703704</v>
          </cell>
          <cell r="R22">
            <v>0.0030142361111111116</v>
          </cell>
          <cell r="S22">
            <v>18</v>
          </cell>
          <cell r="T22">
            <v>45</v>
          </cell>
        </row>
        <row r="23">
          <cell r="B23">
            <v>14</v>
          </cell>
          <cell r="C23">
            <v>20</v>
          </cell>
          <cell r="D23" t="str">
            <v>Фонтанка 32</v>
          </cell>
          <cell r="E23">
            <v>40</v>
          </cell>
          <cell r="F23" t="str">
            <v>Шептунов Сергей (б/р), Метлицкий Илья (б/р), Логинов Даня (б/р), Соколова Лиза (б/р), Муслимова Полина (б/р), Якинович Максим (б/р)</v>
          </cell>
          <cell r="G23" t="str">
            <v>Санкт-Петербург</v>
          </cell>
          <cell r="H23">
            <v>0</v>
          </cell>
          <cell r="I23">
            <v>0.0026393518518518515</v>
          </cell>
          <cell r="J23">
            <v>0.0026393518518518515</v>
          </cell>
          <cell r="K23">
            <v>0</v>
          </cell>
          <cell r="L23">
            <v>0.0026393518518518515</v>
          </cell>
          <cell r="M23" t="str">
            <v>н/ст</v>
          </cell>
          <cell r="N23">
            <v>0</v>
          </cell>
          <cell r="O23" t="str">
            <v>н/ст</v>
          </cell>
          <cell r="P23">
            <v>0</v>
          </cell>
          <cell r="Q23">
            <v>0.04095578703703704</v>
          </cell>
          <cell r="R23">
            <v>0.0026393518518518515</v>
          </cell>
          <cell r="S23">
            <v>14</v>
          </cell>
          <cell r="T23">
            <v>105</v>
          </cell>
        </row>
        <row r="24">
          <cell r="B24">
            <v>5</v>
          </cell>
          <cell r="C24">
            <v>21</v>
          </cell>
          <cell r="D24" t="str">
            <v>ГБУ ДоДДТ Петроградского р-на</v>
          </cell>
          <cell r="E24">
            <v>270</v>
          </cell>
          <cell r="F24" t="str">
            <v>Леивитский Михаил (б/р), Хохрина Ксения (б/р), Зельгер Татьяна (б/р), Орлов Михаил (б/р), Палавинский Кирилл (б/р), Крылов Сергей (б/р)</v>
          </cell>
          <cell r="G24" t="str">
            <v>Санкт-Петербург</v>
          </cell>
          <cell r="H24">
            <v>0</v>
          </cell>
          <cell r="I24">
            <v>0.0021118055555555556</v>
          </cell>
          <cell r="J24">
            <v>0.0021118055555555556</v>
          </cell>
          <cell r="K24">
            <v>0.00011574074074074073</v>
          </cell>
          <cell r="L24">
            <v>0.0022275462962962965</v>
          </cell>
          <cell r="M24" t="str">
            <v>н/ст</v>
          </cell>
          <cell r="N24">
            <v>0</v>
          </cell>
          <cell r="O24" t="str">
            <v>н/ст</v>
          </cell>
          <cell r="P24">
            <v>0</v>
          </cell>
          <cell r="Q24">
            <v>0.04095578703703704</v>
          </cell>
          <cell r="R24">
            <v>0.0022275462962962965</v>
          </cell>
          <cell r="S24">
            <v>5</v>
          </cell>
          <cell r="T24">
            <v>240</v>
          </cell>
        </row>
        <row r="25">
          <cell r="B25">
            <v>6</v>
          </cell>
          <cell r="C25">
            <v>22</v>
          </cell>
          <cell r="D25" t="str">
            <v>339-2</v>
          </cell>
          <cell r="E25">
            <v>41</v>
          </cell>
          <cell r="F25" t="str">
            <v>Соловьёв Павел (б/р), Ермолаев Юрий (б/р), Гарькушина Мария (б/р), Новичков Марк (б/р), Колесников Витя (б/р), Шампань Ксения (б/р)</v>
          </cell>
          <cell r="G25" t="str">
            <v>Санкт-Петербург</v>
          </cell>
          <cell r="H25">
            <v>0</v>
          </cell>
          <cell r="I25">
            <v>0.002270949074074074</v>
          </cell>
          <cell r="J25">
            <v>0.002270949074074074</v>
          </cell>
          <cell r="K25">
            <v>0</v>
          </cell>
          <cell r="L25">
            <v>0.002270949074074074</v>
          </cell>
          <cell r="M25" t="str">
            <v>н/ст</v>
          </cell>
          <cell r="N25">
            <v>0</v>
          </cell>
          <cell r="O25" t="str">
            <v>н/ст</v>
          </cell>
          <cell r="P25">
            <v>0</v>
          </cell>
          <cell r="Q25">
            <v>0.04095578703703704</v>
          </cell>
          <cell r="R25">
            <v>0.002270949074074074</v>
          </cell>
          <cell r="S25">
            <v>6</v>
          </cell>
          <cell r="T25">
            <v>225</v>
          </cell>
        </row>
        <row r="26">
          <cell r="B26">
            <v>7</v>
          </cell>
          <cell r="C26">
            <v>23</v>
          </cell>
          <cell r="D26" t="str">
            <v>339-3</v>
          </cell>
          <cell r="E26" t="str">
            <v>339_3</v>
          </cell>
          <cell r="F26" t="str">
            <v>Тузов Роман (б/р), Биссенбаев Руслан (б/р), Фёдоров Егор (б/р), Протопопова Диана (б/р), Колесникова Анна (б/р), Чинная Евгения (б/р)</v>
          </cell>
          <cell r="G26" t="str">
            <v>Санкт-Петербург</v>
          </cell>
          <cell r="H26">
            <v>0</v>
          </cell>
          <cell r="I26">
            <v>0.0023628472222222223</v>
          </cell>
          <cell r="J26">
            <v>0.0023628472222222223</v>
          </cell>
          <cell r="K26">
            <v>0</v>
          </cell>
          <cell r="L26">
            <v>0.0023628472222222223</v>
          </cell>
          <cell r="M26" t="str">
            <v>н/ст</v>
          </cell>
          <cell r="N26">
            <v>0</v>
          </cell>
          <cell r="O26" t="str">
            <v>н/ст</v>
          </cell>
          <cell r="P26">
            <v>0</v>
          </cell>
          <cell r="Q26">
            <v>0.04095578703703704</v>
          </cell>
          <cell r="R26">
            <v>0.0023628472222222223</v>
          </cell>
          <cell r="S26">
            <v>7</v>
          </cell>
          <cell r="T26">
            <v>210</v>
          </cell>
        </row>
        <row r="27">
          <cell r="B27">
            <v>9</v>
          </cell>
          <cell r="C27">
            <v>24</v>
          </cell>
          <cell r="D27" t="str">
            <v>(2-9)</v>
          </cell>
          <cell r="E27" t="str">
            <v>2_9</v>
          </cell>
          <cell r="F27" t="str">
            <v>Шишкина Элина (б/р)Кованцев Паша (б/р), Гурин Максим (б/р), Гурин Артём (б/р), Буланов Константин (б/р), Бирюков Артём (б/р)</v>
          </cell>
          <cell r="G27" t="str">
            <v>Санкт-Петербург</v>
          </cell>
          <cell r="H27">
            <v>0</v>
          </cell>
          <cell r="I27">
            <v>0.0024731481481481484</v>
          </cell>
          <cell r="J27">
            <v>0.0024731481481481484</v>
          </cell>
          <cell r="K27">
            <v>0</v>
          </cell>
          <cell r="L27">
            <v>0.0024731481481481484</v>
          </cell>
          <cell r="M27" t="str">
            <v>н/ст</v>
          </cell>
          <cell r="N27">
            <v>0</v>
          </cell>
          <cell r="O27" t="str">
            <v>н/ст</v>
          </cell>
          <cell r="P27">
            <v>0</v>
          </cell>
          <cell r="Q27">
            <v>0.04095578703703704</v>
          </cell>
          <cell r="R27">
            <v>0.0024731481481481484</v>
          </cell>
          <cell r="S27">
            <v>9</v>
          </cell>
          <cell r="T27">
            <v>180</v>
          </cell>
        </row>
        <row r="28">
          <cell r="B28">
            <v>23</v>
          </cell>
          <cell r="C28">
            <v>25</v>
          </cell>
          <cell r="D28" t="str">
            <v>Чёрные драконы</v>
          </cell>
          <cell r="E28" t="str">
            <v>36_1</v>
          </cell>
          <cell r="F28" t="str">
            <v>Голик Илья (б/р), Голик Данил (б/р), Савран Рома (б/р), Киселёв Артур (б/р), Силкин Дима (б/р), Арнользи Мария (б/р)</v>
          </cell>
          <cell r="G28" t="str">
            <v>Санкт-Петербург</v>
          </cell>
          <cell r="H28">
            <v>0</v>
          </cell>
          <cell r="I28">
            <v>0.0033129629629629633</v>
          </cell>
          <cell r="J28">
            <v>0.0033129629629629633</v>
          </cell>
          <cell r="K28">
            <v>0</v>
          </cell>
          <cell r="L28">
            <v>0.0033129629629629633</v>
          </cell>
          <cell r="M28" t="str">
            <v>н/ст</v>
          </cell>
          <cell r="N28">
            <v>0</v>
          </cell>
          <cell r="O28" t="str">
            <v>н/ст</v>
          </cell>
          <cell r="P28">
            <v>0</v>
          </cell>
          <cell r="Q28">
            <v>0.04095578703703704</v>
          </cell>
          <cell r="R28">
            <v>0.0033129629629629633</v>
          </cell>
          <cell r="S28">
            <v>23</v>
          </cell>
          <cell r="T28">
            <v>0</v>
          </cell>
        </row>
        <row r="29">
          <cell r="B29">
            <v>21</v>
          </cell>
          <cell r="C29">
            <v>26</v>
          </cell>
          <cell r="D29" t="str">
            <v>Гор_Сютур_Остров</v>
          </cell>
          <cell r="E29">
            <v>46</v>
          </cell>
          <cell r="F29" t="str">
            <v>Степанова Арина (б/р), Лыдин Андрей (б/р), Ульянов Андрей (б/р), Нестерова Катя (б/р), Бакишева Маша (б/р), Абрамова Полина (б/р)</v>
          </cell>
          <cell r="G29" t="str">
            <v>Санкт-Петербург</v>
          </cell>
          <cell r="H29">
            <v>0</v>
          </cell>
          <cell r="I29">
            <v>0.0031263888888888886</v>
          </cell>
          <cell r="J29">
            <v>0.0031263888888888886</v>
          </cell>
          <cell r="K29">
            <v>0.00011574074074074073</v>
          </cell>
          <cell r="L29">
            <v>0.0032421296296296295</v>
          </cell>
          <cell r="M29" t="str">
            <v>н/ст</v>
          </cell>
          <cell r="N29">
            <v>0</v>
          </cell>
          <cell r="O29" t="str">
            <v>н/ст</v>
          </cell>
          <cell r="P29">
            <v>0</v>
          </cell>
          <cell r="Q29">
            <v>0.04095578703703704</v>
          </cell>
          <cell r="R29">
            <v>0.0032421296296296295</v>
          </cell>
          <cell r="S29">
            <v>21</v>
          </cell>
          <cell r="T29">
            <v>0</v>
          </cell>
        </row>
        <row r="30">
          <cell r="B30">
            <v>16</v>
          </cell>
          <cell r="C30">
            <v>27</v>
          </cell>
          <cell r="D30" t="str">
            <v>339_1</v>
          </cell>
          <cell r="E30" t="str">
            <v>339-1</v>
          </cell>
          <cell r="F30" t="str">
            <v>Колесникова Анна (б/р), Урывков Роман (б/р), Чинная Евгения (б/р), Протонова Диана (б/р), Чупрынин Тимур (б/р), Козельская Вероника (б/р)</v>
          </cell>
          <cell r="G30" t="str">
            <v>Санкт-Петербург</v>
          </cell>
          <cell r="H30">
            <v>0</v>
          </cell>
          <cell r="I30">
            <v>0.002992013888888889</v>
          </cell>
          <cell r="J30">
            <v>0.002992013888888889</v>
          </cell>
          <cell r="K30">
            <v>0</v>
          </cell>
          <cell r="L30">
            <v>0.002992013888888889</v>
          </cell>
          <cell r="M30" t="str">
            <v>н/ст</v>
          </cell>
          <cell r="N30">
            <v>0</v>
          </cell>
          <cell r="O30" t="str">
            <v>н/ст</v>
          </cell>
          <cell r="P30">
            <v>0</v>
          </cell>
          <cell r="Q30">
            <v>0.04095578703703704</v>
          </cell>
          <cell r="R30">
            <v>0.002992013888888889</v>
          </cell>
          <cell r="S30">
            <v>16</v>
          </cell>
          <cell r="T30">
            <v>75</v>
          </cell>
        </row>
        <row r="31">
          <cell r="B31">
            <v>26</v>
          </cell>
          <cell r="C31">
            <v>28</v>
          </cell>
          <cell r="D31" t="str">
            <v>Алексеевские</v>
          </cell>
          <cell r="E31" t="str">
            <v>1_1</v>
          </cell>
          <cell r="F31" t="str">
            <v>Медведева Василиса (б/р), Андреева Лена (б/р), Тихонов Вова (б/р), Пухов Валя (б/р), Виноградов Артём (б/р), Чистович Никита (б/р)</v>
          </cell>
          <cell r="G31" t="str">
            <v>Санкт-Петербург</v>
          </cell>
          <cell r="H31">
            <v>0</v>
          </cell>
          <cell r="I31">
            <v>0.003946296296296297</v>
          </cell>
          <cell r="J31">
            <v>0.003946296296296297</v>
          </cell>
          <cell r="K31">
            <v>0</v>
          </cell>
          <cell r="L31">
            <v>0.003946296296296297</v>
          </cell>
          <cell r="M31" t="str">
            <v>н/ст</v>
          </cell>
          <cell r="N31">
            <v>0</v>
          </cell>
          <cell r="O31" t="str">
            <v>н/ст</v>
          </cell>
          <cell r="P31">
            <v>0</v>
          </cell>
          <cell r="Q31">
            <v>0.04095578703703704</v>
          </cell>
          <cell r="R31">
            <v>0.003946296296296297</v>
          </cell>
          <cell r="S31">
            <v>26</v>
          </cell>
          <cell r="T31">
            <v>0</v>
          </cell>
        </row>
        <row r="32">
          <cell r="B32">
            <v>11</v>
          </cell>
          <cell r="C32">
            <v>29</v>
          </cell>
          <cell r="D32" t="str">
            <v>Титаник</v>
          </cell>
          <cell r="E32" t="str">
            <v>2_16</v>
          </cell>
          <cell r="F32" t="str">
            <v>Буй Павел (б/р), Ефименко Екатерина (б/р), Филимонов Иван (б/р), Зыкова Мария (б/р), Васильева Анна (б/р), Арзуманьян София (б/р)</v>
          </cell>
          <cell r="G32" t="str">
            <v>Санкт-Петербург</v>
          </cell>
          <cell r="H32">
            <v>0</v>
          </cell>
          <cell r="I32">
            <v>0.00252962962962963</v>
          </cell>
          <cell r="J32">
            <v>0.00252962962962963</v>
          </cell>
          <cell r="K32">
            <v>0</v>
          </cell>
          <cell r="L32">
            <v>0.00252962962962963</v>
          </cell>
          <cell r="M32" t="str">
            <v>н/ст</v>
          </cell>
          <cell r="N32">
            <v>0</v>
          </cell>
          <cell r="O32" t="str">
            <v>н/ст</v>
          </cell>
          <cell r="P32">
            <v>0</v>
          </cell>
          <cell r="Q32">
            <v>0.04095578703703704</v>
          </cell>
          <cell r="R32">
            <v>0.00252962962962963</v>
          </cell>
          <cell r="S32">
            <v>11</v>
          </cell>
          <cell r="T32">
            <v>150</v>
          </cell>
        </row>
        <row r="33">
          <cell r="B33" t="str">
            <v/>
          </cell>
          <cell r="C33">
            <v>30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>
            <v>0</v>
          </cell>
          <cell r="I33">
            <v>0</v>
          </cell>
          <cell r="J33" t="str">
            <v/>
          </cell>
          <cell r="K33">
            <v>0</v>
          </cell>
          <cell r="L33" t="str">
            <v/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</row>
        <row r="34">
          <cell r="B34" t="str">
            <v/>
          </cell>
          <cell r="C34">
            <v>31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>
            <v>0</v>
          </cell>
          <cell r="I34">
            <v>0</v>
          </cell>
          <cell r="J34" t="str">
            <v/>
          </cell>
          <cell r="K34">
            <v>0</v>
          </cell>
          <cell r="L34" t="str">
            <v/>
          </cell>
          <cell r="O34">
            <v>0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</row>
        <row r="35">
          <cell r="B35" t="str">
            <v/>
          </cell>
          <cell r="C35">
            <v>32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I35">
            <v>0</v>
          </cell>
          <cell r="J35" t="str">
            <v/>
          </cell>
          <cell r="K35">
            <v>0</v>
          </cell>
          <cell r="L35" t="str">
            <v/>
          </cell>
          <cell r="O35">
            <v>0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8">
          <cell r="B38">
            <v>1</v>
          </cell>
          <cell r="C38">
            <v>1</v>
          </cell>
          <cell r="D38" t="str">
            <v>Амфибия</v>
          </cell>
          <cell r="E38">
            <v>37</v>
          </cell>
          <cell r="F38" t="str">
            <v>Павлович Татьяна (б/р), Егорова Анастасия (б/р), Марусик Вера (б/р), Павлович Анастасия (б/р), Павлова Полина (б/р), Бурмак Ксения (б/р)</v>
          </cell>
          <cell r="G38" t="str">
            <v>Санкт-Петербург</v>
          </cell>
          <cell r="H38">
            <v>0</v>
          </cell>
          <cell r="I38">
            <v>0.0019314814814814817</v>
          </cell>
          <cell r="J38">
            <v>0.0019314814814814817</v>
          </cell>
          <cell r="K38">
            <v>0</v>
          </cell>
          <cell r="L38">
            <v>0.0019314814814814817</v>
          </cell>
          <cell r="M38">
            <v>0</v>
          </cell>
          <cell r="N38">
            <v>0.0018912037037037038</v>
          </cell>
          <cell r="O38">
            <v>0.0018912037037037038</v>
          </cell>
          <cell r="P38">
            <v>0</v>
          </cell>
          <cell r="Q38">
            <v>0.0018912037037037038</v>
          </cell>
          <cell r="R38">
            <v>0.0018912037037037038</v>
          </cell>
          <cell r="S38">
            <v>1</v>
          </cell>
          <cell r="T38">
            <v>300</v>
          </cell>
        </row>
        <row r="39">
          <cell r="B39">
            <v>2</v>
          </cell>
          <cell r="C39">
            <v>2</v>
          </cell>
          <cell r="D39" t="str">
            <v>Ласточки</v>
          </cell>
          <cell r="E39">
            <v>32</v>
          </cell>
          <cell r="F39" t="str">
            <v>Зверева Мария (б/р), Козырева Эльвира (б/р), Гришина Анна (б/р), Костенко Катя (б/р), Лукина Ульяна (3юн, 2009), Витвицкая Маша (б/р)</v>
          </cell>
          <cell r="G39" t="str">
            <v>Санкт-Петербург</v>
          </cell>
          <cell r="H39">
            <v>0</v>
          </cell>
          <cell r="I39">
            <v>0.0030038194444444444</v>
          </cell>
          <cell r="J39">
            <v>0.0030038194444444444</v>
          </cell>
          <cell r="K39">
            <v>0</v>
          </cell>
          <cell r="L39">
            <v>0.0030038194444444444</v>
          </cell>
          <cell r="M39">
            <v>0</v>
          </cell>
          <cell r="N39">
            <v>0.0026856481481481484</v>
          </cell>
          <cell r="O39">
            <v>0.0026856481481481484</v>
          </cell>
          <cell r="P39">
            <v>0</v>
          </cell>
          <cell r="Q39">
            <v>0.0026856481481481484</v>
          </cell>
          <cell r="R39">
            <v>0.0026856481481481484</v>
          </cell>
          <cell r="S39">
            <v>2</v>
          </cell>
          <cell r="T39">
            <v>285</v>
          </cell>
        </row>
        <row r="40">
          <cell r="B40">
            <v>3</v>
          </cell>
          <cell r="C40">
            <v>3</v>
          </cell>
          <cell r="D40" t="str">
            <v>Молния</v>
          </cell>
          <cell r="E40">
            <v>36</v>
          </cell>
          <cell r="F40" t="str">
            <v>Корчагина Лиза (б/р), Коровина Лиза (б/р), Моисеева Ксения (б/р), Чернова Маша (б/р), Сергеева Даша (б/р), Попова Варя (б/р)</v>
          </cell>
          <cell r="G40" t="str">
            <v>Санкт-Петербург</v>
          </cell>
          <cell r="H40">
            <v>0</v>
          </cell>
          <cell r="I40">
            <v>0.003550347222222222</v>
          </cell>
          <cell r="J40">
            <v>0.003550347222222222</v>
          </cell>
          <cell r="K40">
            <v>0</v>
          </cell>
          <cell r="L40">
            <v>0.003550347222222222</v>
          </cell>
          <cell r="M40" t="str">
            <v>н/ст</v>
          </cell>
          <cell r="N40">
            <v>0</v>
          </cell>
          <cell r="O40">
            <v>0.04095578703703704</v>
          </cell>
          <cell r="P40">
            <v>0</v>
          </cell>
          <cell r="Q40">
            <v>0.04095578703703704</v>
          </cell>
          <cell r="R40">
            <v>0.003550347222222222</v>
          </cell>
          <cell r="S40">
            <v>3</v>
          </cell>
          <cell r="T40">
            <v>270</v>
          </cell>
        </row>
        <row r="41">
          <cell r="B41" t="str">
            <v/>
          </cell>
          <cell r="C41">
            <v>4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I41">
            <v>0</v>
          </cell>
          <cell r="J41" t="str">
            <v/>
          </cell>
          <cell r="K41">
            <v>0</v>
          </cell>
          <cell r="L41" t="str">
            <v/>
          </cell>
          <cell r="M41">
            <v>0</v>
          </cell>
          <cell r="N41">
            <v>0</v>
          </cell>
          <cell r="O41" t="str">
            <v/>
          </cell>
          <cell r="P41">
            <v>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</row>
        <row r="42">
          <cell r="B42" t="str">
            <v/>
          </cell>
          <cell r="C42">
            <v>5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K42">
            <v>0</v>
          </cell>
          <cell r="L42" t="str">
            <v/>
          </cell>
          <cell r="M42">
            <v>0</v>
          </cell>
          <cell r="N42">
            <v>0</v>
          </cell>
          <cell r="O42" t="str">
            <v/>
          </cell>
          <cell r="P42">
            <v>0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</row>
        <row r="43"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K43">
            <v>0</v>
          </cell>
          <cell r="L43" t="str">
            <v/>
          </cell>
          <cell r="M43">
            <v>0</v>
          </cell>
          <cell r="N43">
            <v>0</v>
          </cell>
          <cell r="O43" t="str">
            <v/>
          </cell>
          <cell r="P43">
            <v>0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</row>
        <row r="44">
          <cell r="B44" t="str">
            <v/>
          </cell>
          <cell r="C44">
            <v>7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  <cell r="L44" t="str">
            <v/>
          </cell>
          <cell r="O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B45" t="str">
            <v/>
          </cell>
          <cell r="C45">
            <v>8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  <cell r="L45" t="str">
            <v/>
          </cell>
          <cell r="O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</row>
        <row r="46">
          <cell r="B46" t="str">
            <v/>
          </cell>
          <cell r="C46">
            <v>9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J46" t="str">
            <v/>
          </cell>
          <cell r="L46" t="str">
            <v/>
          </cell>
          <cell r="O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</row>
        <row r="47">
          <cell r="B47" t="str">
            <v/>
          </cell>
          <cell r="C47">
            <v>10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J47" t="str">
            <v/>
          </cell>
          <cell r="L47" t="str">
            <v/>
          </cell>
          <cell r="O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B48" t="str">
            <v/>
          </cell>
          <cell r="C48">
            <v>11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J48" t="str">
            <v/>
          </cell>
          <cell r="L48" t="str">
            <v/>
          </cell>
          <cell r="O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</row>
        <row r="49">
          <cell r="B49" t="str">
            <v/>
          </cell>
          <cell r="C49">
            <v>12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J49" t="str">
            <v/>
          </cell>
          <cell r="L49" t="str">
            <v/>
          </cell>
          <cell r="O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</row>
        <row r="50">
          <cell r="B50" t="str">
            <v/>
          </cell>
          <cell r="C50">
            <v>13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J50" t="str">
            <v/>
          </cell>
          <cell r="L50" t="str">
            <v/>
          </cell>
          <cell r="O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</row>
        <row r="51">
          <cell r="B51" t="str">
            <v/>
          </cell>
          <cell r="C51">
            <v>14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J51" t="str">
            <v/>
          </cell>
          <cell r="L51" t="str">
            <v/>
          </cell>
          <cell r="O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</row>
        <row r="52">
          <cell r="B52" t="str">
            <v/>
          </cell>
          <cell r="C52">
            <v>15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O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</row>
        <row r="53">
          <cell r="B53" t="str">
            <v/>
          </cell>
          <cell r="C53">
            <v>16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O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</row>
        <row r="54">
          <cell r="B54" t="str">
            <v/>
          </cell>
          <cell r="C54">
            <v>17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J54" t="str">
            <v/>
          </cell>
          <cell r="L54" t="str">
            <v/>
          </cell>
          <cell r="O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</row>
        <row r="55">
          <cell r="B55" t="str">
            <v/>
          </cell>
          <cell r="C55">
            <v>18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J55" t="str">
            <v/>
          </cell>
          <cell r="L55" t="str">
            <v/>
          </cell>
          <cell r="O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B56" t="str">
            <v/>
          </cell>
          <cell r="C56">
            <v>19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O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B57" t="str">
            <v/>
          </cell>
          <cell r="C57">
            <v>20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O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</row>
        <row r="58">
          <cell r="B58" t="str">
            <v/>
          </cell>
          <cell r="C58">
            <v>21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O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</row>
        <row r="59">
          <cell r="B59" t="str">
            <v/>
          </cell>
          <cell r="C59">
            <v>22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  <cell r="L59" t="str">
            <v/>
          </cell>
          <cell r="O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</row>
        <row r="60">
          <cell r="B60" t="str">
            <v/>
          </cell>
          <cell r="C60">
            <v>23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  <cell r="L60" t="str">
            <v/>
          </cell>
          <cell r="O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</row>
        <row r="61">
          <cell r="B61" t="str">
            <v/>
          </cell>
          <cell r="C61">
            <v>24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J61" t="str">
            <v/>
          </cell>
          <cell r="L61" t="str">
            <v/>
          </cell>
          <cell r="O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</row>
        <row r="62">
          <cell r="B62" t="str">
            <v/>
          </cell>
          <cell r="C62">
            <v>25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J62" t="str">
            <v/>
          </cell>
          <cell r="L62" t="str">
            <v/>
          </cell>
          <cell r="O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B63" t="str">
            <v/>
          </cell>
          <cell r="C63">
            <v>26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J63" t="str">
            <v/>
          </cell>
          <cell r="L63" t="str">
            <v/>
          </cell>
          <cell r="O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</row>
        <row r="64">
          <cell r="B64" t="str">
            <v/>
          </cell>
          <cell r="C64">
            <v>27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O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</row>
        <row r="65">
          <cell r="B65" t="str">
            <v/>
          </cell>
          <cell r="C65">
            <v>28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O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</row>
        <row r="66">
          <cell r="B66" t="str">
            <v/>
          </cell>
          <cell r="C66">
            <v>29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J66" t="str">
            <v/>
          </cell>
          <cell r="L66" t="str">
            <v/>
          </cell>
          <cell r="O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</row>
        <row r="67">
          <cell r="B67" t="str">
            <v/>
          </cell>
          <cell r="C67">
            <v>30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J67" t="str">
            <v/>
          </cell>
          <cell r="L67" t="str">
            <v/>
          </cell>
          <cell r="O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B68" t="str">
            <v/>
          </cell>
          <cell r="C68">
            <v>31</v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J68" t="str">
            <v/>
          </cell>
          <cell r="L68" t="str">
            <v/>
          </cell>
          <cell r="O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B69" t="str">
            <v/>
          </cell>
          <cell r="C69">
            <v>32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J69" t="str">
            <v/>
          </cell>
          <cell r="L69" t="str">
            <v/>
          </cell>
          <cell r="O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2">
          <cell r="B72" t="str">
            <v/>
          </cell>
          <cell r="C72">
            <v>1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>
            <v>0</v>
          </cell>
          <cell r="I72">
            <v>0</v>
          </cell>
          <cell r="J72" t="str">
            <v/>
          </cell>
          <cell r="K72">
            <v>0</v>
          </cell>
          <cell r="L72" t="str">
            <v/>
          </cell>
          <cell r="M72">
            <v>0</v>
          </cell>
          <cell r="N72">
            <v>0</v>
          </cell>
          <cell r="O72" t="str">
            <v/>
          </cell>
          <cell r="P72">
            <v>0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B73" t="str">
            <v/>
          </cell>
          <cell r="C73">
            <v>2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K73">
            <v>0</v>
          </cell>
          <cell r="L73" t="str">
            <v/>
          </cell>
          <cell r="M73">
            <v>0</v>
          </cell>
          <cell r="N73">
            <v>0</v>
          </cell>
          <cell r="O73" t="str">
            <v/>
          </cell>
          <cell r="P73">
            <v>0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B74" t="str">
            <v/>
          </cell>
          <cell r="C74">
            <v>3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K74">
            <v>0</v>
          </cell>
          <cell r="L74" t="str">
            <v/>
          </cell>
          <cell r="M74">
            <v>0</v>
          </cell>
          <cell r="N74">
            <v>0</v>
          </cell>
          <cell r="O74" t="str">
            <v/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B75" t="str">
            <v/>
          </cell>
          <cell r="C75">
            <v>4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K75">
            <v>0</v>
          </cell>
          <cell r="L75" t="str">
            <v/>
          </cell>
          <cell r="M75">
            <v>0</v>
          </cell>
          <cell r="N75">
            <v>0</v>
          </cell>
          <cell r="O75" t="str">
            <v/>
          </cell>
          <cell r="P75">
            <v>0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</row>
        <row r="76">
          <cell r="B76" t="str">
            <v/>
          </cell>
          <cell r="C76">
            <v>5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K76">
            <v>0</v>
          </cell>
          <cell r="L76" t="str">
            <v/>
          </cell>
          <cell r="M76">
            <v>0</v>
          </cell>
          <cell r="N76">
            <v>0</v>
          </cell>
          <cell r="O76" t="str">
            <v/>
          </cell>
          <cell r="P76">
            <v>0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</row>
        <row r="77">
          <cell r="B77" t="str">
            <v/>
          </cell>
          <cell r="C77">
            <v>6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K77">
            <v>0</v>
          </cell>
          <cell r="L77" t="str">
            <v/>
          </cell>
          <cell r="M77">
            <v>0</v>
          </cell>
          <cell r="N77">
            <v>0</v>
          </cell>
          <cell r="O77" t="str">
            <v/>
          </cell>
          <cell r="P77">
            <v>0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B78" t="str">
            <v/>
          </cell>
          <cell r="C78">
            <v>7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K78">
            <v>0</v>
          </cell>
          <cell r="L78" t="str">
            <v/>
          </cell>
          <cell r="M78">
            <v>0</v>
          </cell>
          <cell r="N78">
            <v>0</v>
          </cell>
          <cell r="O78" t="str">
            <v/>
          </cell>
          <cell r="P78">
            <v>0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B79" t="str">
            <v/>
          </cell>
          <cell r="C79">
            <v>8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>
            <v>0</v>
          </cell>
          <cell r="I79">
            <v>0</v>
          </cell>
          <cell r="J79" t="str">
            <v/>
          </cell>
          <cell r="K79">
            <v>0</v>
          </cell>
          <cell r="L79" t="str">
            <v/>
          </cell>
          <cell r="M79">
            <v>0</v>
          </cell>
          <cell r="N79">
            <v>0</v>
          </cell>
          <cell r="O79" t="str">
            <v/>
          </cell>
          <cell r="P79">
            <v>0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B80" t="str">
            <v/>
          </cell>
          <cell r="C80">
            <v>9</v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>
            <v>0</v>
          </cell>
          <cell r="I80">
            <v>0</v>
          </cell>
          <cell r="J80" t="str">
            <v/>
          </cell>
          <cell r="K80">
            <v>0</v>
          </cell>
          <cell r="L80" t="str">
            <v/>
          </cell>
          <cell r="M80">
            <v>0</v>
          </cell>
          <cell r="N80">
            <v>0</v>
          </cell>
          <cell r="O80" t="str">
            <v/>
          </cell>
          <cell r="P80">
            <v>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B81" t="str">
            <v/>
          </cell>
          <cell r="C81">
            <v>10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>
            <v>0</v>
          </cell>
          <cell r="I81">
            <v>0</v>
          </cell>
          <cell r="J81" t="str">
            <v/>
          </cell>
          <cell r="K81">
            <v>0</v>
          </cell>
          <cell r="L81" t="str">
            <v/>
          </cell>
          <cell r="M81">
            <v>0</v>
          </cell>
          <cell r="N81">
            <v>0</v>
          </cell>
          <cell r="O81" t="str">
            <v/>
          </cell>
          <cell r="P81">
            <v>0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B82" t="str">
            <v/>
          </cell>
          <cell r="C82">
            <v>11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>
            <v>0</v>
          </cell>
          <cell r="I82">
            <v>0</v>
          </cell>
          <cell r="J82" t="str">
            <v/>
          </cell>
          <cell r="K82">
            <v>0</v>
          </cell>
          <cell r="L82" t="str">
            <v/>
          </cell>
          <cell r="M82">
            <v>0</v>
          </cell>
          <cell r="N82">
            <v>0</v>
          </cell>
          <cell r="O82" t="str">
            <v/>
          </cell>
          <cell r="P82">
            <v>0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B83" t="str">
            <v/>
          </cell>
          <cell r="C83">
            <v>12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>
            <v>0</v>
          </cell>
          <cell r="I83">
            <v>0</v>
          </cell>
          <cell r="J83" t="str">
            <v/>
          </cell>
          <cell r="K83">
            <v>0</v>
          </cell>
          <cell r="L83" t="str">
            <v/>
          </cell>
          <cell r="M83">
            <v>0</v>
          </cell>
          <cell r="N83">
            <v>0</v>
          </cell>
          <cell r="O83" t="str">
            <v/>
          </cell>
          <cell r="P83">
            <v>0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B84" t="str">
            <v/>
          </cell>
          <cell r="C84">
            <v>13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/>
          </cell>
          <cell r="K84">
            <v>0</v>
          </cell>
          <cell r="L84" t="str">
            <v/>
          </cell>
          <cell r="M84">
            <v>0</v>
          </cell>
          <cell r="N84">
            <v>0</v>
          </cell>
          <cell r="O84" t="str">
            <v/>
          </cell>
          <cell r="P84">
            <v>0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B85" t="str">
            <v/>
          </cell>
          <cell r="C85">
            <v>14</v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>
            <v>0</v>
          </cell>
          <cell r="I85">
            <v>0</v>
          </cell>
          <cell r="J85" t="str">
            <v/>
          </cell>
          <cell r="K85">
            <v>0</v>
          </cell>
          <cell r="L85" t="str">
            <v/>
          </cell>
          <cell r="M85">
            <v>0</v>
          </cell>
          <cell r="N85">
            <v>0</v>
          </cell>
          <cell r="O85" t="str">
            <v/>
          </cell>
          <cell r="P85">
            <v>0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</row>
        <row r="86">
          <cell r="B86" t="str">
            <v/>
          </cell>
          <cell r="C86">
            <v>15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>
            <v>0</v>
          </cell>
          <cell r="I86">
            <v>0</v>
          </cell>
          <cell r="J86" t="str">
            <v/>
          </cell>
          <cell r="K86">
            <v>0</v>
          </cell>
          <cell r="L86" t="str">
            <v/>
          </cell>
          <cell r="M86">
            <v>0</v>
          </cell>
          <cell r="N86">
            <v>0</v>
          </cell>
          <cell r="O86" t="str">
            <v/>
          </cell>
          <cell r="P86">
            <v>0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</row>
        <row r="87">
          <cell r="B87" t="str">
            <v/>
          </cell>
          <cell r="C87">
            <v>16</v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>
            <v>0</v>
          </cell>
          <cell r="I87">
            <v>0</v>
          </cell>
          <cell r="J87" t="str">
            <v/>
          </cell>
          <cell r="K87">
            <v>0</v>
          </cell>
          <cell r="L87" t="str">
            <v/>
          </cell>
          <cell r="M87">
            <v>0</v>
          </cell>
          <cell r="N87">
            <v>0</v>
          </cell>
          <cell r="O87" t="str">
            <v/>
          </cell>
          <cell r="P87">
            <v>0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</row>
        <row r="88">
          <cell r="B88" t="str">
            <v/>
          </cell>
          <cell r="C88">
            <v>17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>
            <v>0</v>
          </cell>
          <cell r="I88">
            <v>0</v>
          </cell>
          <cell r="J88" t="str">
            <v/>
          </cell>
          <cell r="K88">
            <v>0</v>
          </cell>
          <cell r="L88" t="str">
            <v/>
          </cell>
          <cell r="M88">
            <v>0</v>
          </cell>
          <cell r="N88">
            <v>0</v>
          </cell>
          <cell r="O88" t="str">
            <v/>
          </cell>
          <cell r="P88">
            <v>0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</row>
        <row r="89">
          <cell r="B89" t="str">
            <v/>
          </cell>
          <cell r="C89">
            <v>18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K89">
            <v>0</v>
          </cell>
          <cell r="L89" t="str">
            <v/>
          </cell>
          <cell r="M89">
            <v>0</v>
          </cell>
          <cell r="N89">
            <v>0</v>
          </cell>
          <cell r="O89" t="str">
            <v/>
          </cell>
          <cell r="P89">
            <v>0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</row>
        <row r="90">
          <cell r="B90" t="str">
            <v/>
          </cell>
          <cell r="C90">
            <v>19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J90" t="str">
            <v/>
          </cell>
          <cell r="L90" t="str">
            <v/>
          </cell>
          <cell r="O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B91" t="str">
            <v/>
          </cell>
          <cell r="C91">
            <v>20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J91" t="str">
            <v/>
          </cell>
          <cell r="L91" t="str">
            <v/>
          </cell>
          <cell r="O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</row>
        <row r="92">
          <cell r="B92" t="str">
            <v/>
          </cell>
          <cell r="C92">
            <v>21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J92" t="str">
            <v/>
          </cell>
          <cell r="L92" t="str">
            <v/>
          </cell>
          <cell r="O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</row>
        <row r="93">
          <cell r="B93" t="str">
            <v/>
          </cell>
          <cell r="C93">
            <v>22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J93" t="str">
            <v/>
          </cell>
          <cell r="L93" t="str">
            <v/>
          </cell>
          <cell r="O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</row>
        <row r="94">
          <cell r="B94" t="str">
            <v/>
          </cell>
          <cell r="C94">
            <v>23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J94" t="str">
            <v/>
          </cell>
          <cell r="L94" t="str">
            <v/>
          </cell>
          <cell r="O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</row>
        <row r="95">
          <cell r="B95" t="str">
            <v/>
          </cell>
          <cell r="C95">
            <v>24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J95" t="str">
            <v/>
          </cell>
          <cell r="L95" t="str">
            <v/>
          </cell>
          <cell r="O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</row>
        <row r="96">
          <cell r="B96" t="str">
            <v/>
          </cell>
          <cell r="C96">
            <v>25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J96" t="str">
            <v/>
          </cell>
          <cell r="L96" t="str">
            <v/>
          </cell>
          <cell r="O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</row>
        <row r="97">
          <cell r="B97" t="str">
            <v/>
          </cell>
          <cell r="C97">
            <v>26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J97" t="str">
            <v/>
          </cell>
          <cell r="L97" t="str">
            <v/>
          </cell>
          <cell r="O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</row>
        <row r="98">
          <cell r="B98" t="str">
            <v/>
          </cell>
          <cell r="C98">
            <v>27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J98" t="str">
            <v/>
          </cell>
          <cell r="L98" t="str">
            <v/>
          </cell>
          <cell r="O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</row>
        <row r="99">
          <cell r="B99" t="str">
            <v/>
          </cell>
          <cell r="C99">
            <v>28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>
            <v>0</v>
          </cell>
          <cell r="J99" t="str">
            <v/>
          </cell>
          <cell r="L99" t="str">
            <v/>
          </cell>
          <cell r="O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</row>
        <row r="100">
          <cell r="B100" t="str">
            <v/>
          </cell>
          <cell r="C100">
            <v>29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>
            <v>0</v>
          </cell>
          <cell r="J100" t="str">
            <v/>
          </cell>
          <cell r="L100" t="str">
            <v/>
          </cell>
          <cell r="O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</row>
        <row r="101">
          <cell r="B101" t="str">
            <v/>
          </cell>
          <cell r="C101">
            <v>30</v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>
            <v>0</v>
          </cell>
          <cell r="J101" t="str">
            <v/>
          </cell>
          <cell r="L101" t="str">
            <v/>
          </cell>
          <cell r="O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</row>
        <row r="102">
          <cell r="B102" t="str">
            <v/>
          </cell>
          <cell r="C102">
            <v>31</v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J102" t="str">
            <v/>
          </cell>
          <cell r="L102" t="str">
            <v/>
          </cell>
          <cell r="O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</row>
        <row r="103">
          <cell r="B103" t="str">
            <v/>
          </cell>
          <cell r="C103">
            <v>32</v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J103" t="str">
            <v/>
          </cell>
          <cell r="L103" t="str">
            <v/>
          </cell>
          <cell r="O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</row>
        <row r="106">
          <cell r="B106" t="str">
            <v/>
          </cell>
          <cell r="C106">
            <v>1</v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>
            <v>0</v>
          </cell>
          <cell r="J106" t="str">
            <v/>
          </cell>
          <cell r="K106">
            <v>0</v>
          </cell>
          <cell r="L106" t="str">
            <v/>
          </cell>
          <cell r="M106">
            <v>0</v>
          </cell>
          <cell r="N106">
            <v>0</v>
          </cell>
          <cell r="O106" t="str">
            <v/>
          </cell>
          <cell r="P106">
            <v>0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</row>
        <row r="107">
          <cell r="B107" t="str">
            <v/>
          </cell>
          <cell r="C107">
            <v>2</v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>
            <v>0</v>
          </cell>
          <cell r="I107">
            <v>0</v>
          </cell>
          <cell r="J107" t="str">
            <v/>
          </cell>
          <cell r="K107">
            <v>0</v>
          </cell>
          <cell r="L107" t="str">
            <v/>
          </cell>
          <cell r="M107">
            <v>0</v>
          </cell>
          <cell r="N107">
            <v>0</v>
          </cell>
          <cell r="O107" t="str">
            <v/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</row>
        <row r="108">
          <cell r="B108" t="str">
            <v/>
          </cell>
          <cell r="C108">
            <v>3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K108">
            <v>0</v>
          </cell>
          <cell r="L108" t="str">
            <v/>
          </cell>
          <cell r="M108">
            <v>0</v>
          </cell>
          <cell r="N108">
            <v>0</v>
          </cell>
          <cell r="O108" t="str">
            <v/>
          </cell>
          <cell r="P108">
            <v>0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</row>
        <row r="109">
          <cell r="B109" t="str">
            <v/>
          </cell>
          <cell r="C109">
            <v>4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K109">
            <v>0</v>
          </cell>
          <cell r="L109" t="str">
            <v/>
          </cell>
          <cell r="M109">
            <v>0</v>
          </cell>
          <cell r="N109">
            <v>0</v>
          </cell>
          <cell r="O109" t="str">
            <v/>
          </cell>
          <cell r="P109">
            <v>0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B110" t="str">
            <v/>
          </cell>
          <cell r="C110">
            <v>5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K110">
            <v>0</v>
          </cell>
          <cell r="L110" t="str">
            <v/>
          </cell>
          <cell r="M110">
            <v>0</v>
          </cell>
          <cell r="N110">
            <v>0</v>
          </cell>
          <cell r="O110" t="str">
            <v/>
          </cell>
          <cell r="P110">
            <v>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B111" t="str">
            <v/>
          </cell>
          <cell r="C111">
            <v>6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K111">
            <v>0</v>
          </cell>
          <cell r="L111" t="str">
            <v/>
          </cell>
          <cell r="M111">
            <v>0</v>
          </cell>
          <cell r="N111">
            <v>0</v>
          </cell>
          <cell r="O111" t="str">
            <v/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</row>
        <row r="112">
          <cell r="B112" t="str">
            <v/>
          </cell>
          <cell r="C112">
            <v>7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K112">
            <v>0</v>
          </cell>
          <cell r="L112" t="str">
            <v/>
          </cell>
          <cell r="M112">
            <v>0</v>
          </cell>
          <cell r="N112">
            <v>0</v>
          </cell>
          <cell r="O112" t="str">
            <v/>
          </cell>
          <cell r="P112">
            <v>0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</row>
        <row r="113">
          <cell r="B113" t="str">
            <v/>
          </cell>
          <cell r="C113">
            <v>8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K113">
            <v>0</v>
          </cell>
          <cell r="L113" t="str">
            <v/>
          </cell>
          <cell r="M113">
            <v>0</v>
          </cell>
          <cell r="N113">
            <v>0</v>
          </cell>
          <cell r="O113" t="str">
            <v/>
          </cell>
          <cell r="P113">
            <v>0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B114" t="str">
            <v/>
          </cell>
          <cell r="C114">
            <v>9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J114" t="str">
            <v/>
          </cell>
          <cell r="L114" t="str">
            <v/>
          </cell>
          <cell r="O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B115" t="str">
            <v/>
          </cell>
          <cell r="C115">
            <v>10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J115" t="str">
            <v/>
          </cell>
          <cell r="L115" t="str">
            <v/>
          </cell>
          <cell r="O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</row>
        <row r="116">
          <cell r="B116" t="str">
            <v/>
          </cell>
          <cell r="C116">
            <v>11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J116" t="str">
            <v/>
          </cell>
          <cell r="L116" t="str">
            <v/>
          </cell>
          <cell r="O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</row>
        <row r="117">
          <cell r="B117" t="str">
            <v/>
          </cell>
          <cell r="C117">
            <v>12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J117" t="str">
            <v/>
          </cell>
          <cell r="L117" t="str">
            <v/>
          </cell>
          <cell r="O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</row>
        <row r="118">
          <cell r="B118" t="str">
            <v/>
          </cell>
          <cell r="C118">
            <v>13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J118" t="str">
            <v/>
          </cell>
          <cell r="L118" t="str">
            <v/>
          </cell>
          <cell r="O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B119" t="str">
            <v/>
          </cell>
          <cell r="C119">
            <v>14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  <cell r="L119" t="str">
            <v/>
          </cell>
          <cell r="O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B120" t="str">
            <v/>
          </cell>
          <cell r="C120">
            <v>15</v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  <cell r="L120" t="str">
            <v/>
          </cell>
          <cell r="O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B121" t="str">
            <v/>
          </cell>
          <cell r="C121">
            <v>16</v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J121" t="str">
            <v/>
          </cell>
          <cell r="L121" t="str">
            <v/>
          </cell>
          <cell r="O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B122" t="str">
            <v/>
          </cell>
          <cell r="C122">
            <v>17</v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J122" t="str">
            <v/>
          </cell>
          <cell r="L122" t="str">
            <v/>
          </cell>
          <cell r="O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</row>
        <row r="123">
          <cell r="B123" t="str">
            <v/>
          </cell>
          <cell r="C123">
            <v>18</v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J123" t="str">
            <v/>
          </cell>
          <cell r="L123" t="str">
            <v/>
          </cell>
          <cell r="O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</row>
        <row r="124">
          <cell r="B124" t="str">
            <v/>
          </cell>
          <cell r="C124">
            <v>19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J124" t="str">
            <v/>
          </cell>
          <cell r="L124" t="str">
            <v/>
          </cell>
          <cell r="O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B125" t="str">
            <v/>
          </cell>
          <cell r="C125">
            <v>20</v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J125" t="str">
            <v/>
          </cell>
          <cell r="L125" t="str">
            <v/>
          </cell>
          <cell r="O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B126" t="str">
            <v/>
          </cell>
          <cell r="C126">
            <v>21</v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J126" t="str">
            <v/>
          </cell>
          <cell r="L126" t="str">
            <v/>
          </cell>
          <cell r="O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</row>
        <row r="127">
          <cell r="B127" t="str">
            <v/>
          </cell>
          <cell r="C127">
            <v>22</v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J127" t="str">
            <v/>
          </cell>
          <cell r="L127" t="str">
            <v/>
          </cell>
          <cell r="O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</row>
        <row r="128">
          <cell r="B128" t="str">
            <v/>
          </cell>
          <cell r="C128">
            <v>23</v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J128" t="str">
            <v/>
          </cell>
          <cell r="L128" t="str">
            <v/>
          </cell>
          <cell r="O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B129" t="str">
            <v/>
          </cell>
          <cell r="C129">
            <v>24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J129" t="str">
            <v/>
          </cell>
          <cell r="L129" t="str">
            <v/>
          </cell>
          <cell r="O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B130" t="str">
            <v/>
          </cell>
          <cell r="C130">
            <v>25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J130" t="str">
            <v/>
          </cell>
          <cell r="L130" t="str">
            <v/>
          </cell>
          <cell r="O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B131" t="str">
            <v/>
          </cell>
          <cell r="C131">
            <v>26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J131" t="str">
            <v/>
          </cell>
          <cell r="L131" t="str">
            <v/>
          </cell>
          <cell r="O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</row>
        <row r="132">
          <cell r="B132" t="str">
            <v/>
          </cell>
          <cell r="C132">
            <v>27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J132" t="str">
            <v/>
          </cell>
          <cell r="L132" t="str">
            <v/>
          </cell>
          <cell r="O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B133" t="str">
            <v/>
          </cell>
          <cell r="C133">
            <v>28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J133" t="str">
            <v/>
          </cell>
          <cell r="L133" t="str">
            <v/>
          </cell>
          <cell r="O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</row>
        <row r="134">
          <cell r="B134" t="str">
            <v/>
          </cell>
          <cell r="C134">
            <v>29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  <cell r="L134" t="str">
            <v/>
          </cell>
          <cell r="O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</row>
        <row r="135">
          <cell r="B135" t="str">
            <v/>
          </cell>
          <cell r="C135">
            <v>30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  <cell r="L135" t="str">
            <v/>
          </cell>
          <cell r="O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B136" t="str">
            <v/>
          </cell>
          <cell r="C136">
            <v>31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J136" t="str">
            <v/>
          </cell>
          <cell r="L136" t="str">
            <v/>
          </cell>
          <cell r="O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</row>
        <row r="137">
          <cell r="B137" t="str">
            <v/>
          </cell>
          <cell r="C137">
            <v>32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J137" t="str">
            <v/>
          </cell>
          <cell r="L137" t="str">
            <v/>
          </cell>
          <cell r="O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</row>
      </sheetData>
      <sheetData sheetId="19">
        <row r="1">
          <cell r="B1" t="str">
            <v>Федерация Рафтинга Санкт-Петербурга</v>
          </cell>
        </row>
      </sheetData>
      <sheetData sheetId="22">
        <row r="3">
          <cell r="B3">
            <v>2</v>
          </cell>
          <cell r="C3">
            <v>1</v>
          </cell>
          <cell r="D3" t="str">
            <v>Лососи</v>
          </cell>
          <cell r="E3">
            <v>23</v>
          </cell>
          <cell r="F3" t="str">
    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    </cell>
          <cell r="G3" t="str">
            <v>Санкт-Петербург</v>
          </cell>
          <cell r="H3">
            <v>0</v>
          </cell>
          <cell r="I3">
            <v>0.0055219907407407405</v>
          </cell>
          <cell r="J3">
            <v>0.0055219907407407405</v>
          </cell>
          <cell r="L3">
            <v>0.0055219907407407405</v>
          </cell>
          <cell r="M3">
            <v>2</v>
          </cell>
          <cell r="N3">
            <v>380</v>
          </cell>
        </row>
        <row r="4">
          <cell r="B4">
            <v>1</v>
          </cell>
          <cell r="C4">
            <v>2</v>
          </cell>
          <cell r="D4" t="str">
            <v>Питер</v>
          </cell>
          <cell r="E4">
            <v>24</v>
          </cell>
          <cell r="F4" t="str">
            <v>Ломцов Михаил (3юн, 2010), Юсупжанов Иркин (б/р, 2010), Земсков Михаил (3юн, 2009), Похвалов Роман (3юн, 2008), Родин Юрий (3юн, 2007), Гриднев Николай (3юн, 2010)</v>
          </cell>
          <cell r="G4" t="str">
            <v>Санкт-Петербург</v>
          </cell>
          <cell r="H4">
            <v>0</v>
          </cell>
          <cell r="I4">
            <v>0.004343865740740741</v>
          </cell>
          <cell r="J4">
            <v>0.004343865740740741</v>
          </cell>
          <cell r="L4">
            <v>0.004343865740740741</v>
          </cell>
          <cell r="M4">
            <v>1</v>
          </cell>
          <cell r="N4">
            <v>400</v>
          </cell>
        </row>
        <row r="5">
          <cell r="B5">
            <v>3</v>
          </cell>
          <cell r="C5">
            <v>3</v>
          </cell>
          <cell r="D5" t="str">
            <v>Северные вепри</v>
          </cell>
          <cell r="E5">
            <v>25</v>
          </cell>
          <cell r="F5" t="str">
    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    </cell>
          <cell r="G5" t="str">
            <v>Санкт-Петербург</v>
          </cell>
          <cell r="H5">
            <v>0</v>
          </cell>
          <cell r="I5">
            <v>0.005616203703703704</v>
          </cell>
          <cell r="J5">
            <v>0.005616203703703704</v>
          </cell>
          <cell r="L5">
            <v>0.005616203703703704</v>
          </cell>
          <cell r="M5">
            <v>3</v>
          </cell>
          <cell r="N5">
            <v>360</v>
          </cell>
        </row>
        <row r="6">
          <cell r="B6">
            <v>4</v>
          </cell>
          <cell r="C6">
            <v>4</v>
          </cell>
          <cell r="D6" t="str">
            <v>ГБОУ 292</v>
          </cell>
          <cell r="E6">
            <v>29</v>
          </cell>
          <cell r="F6" t="str">
            <v>Гаппоев Адам (3юн, 2009), Зверев Семён (б/р), Гудина Валерия (б/р), Хрусталёва Кристина (б/р), Бондаренко Андрей (б/р), Бельков Дмитрий (б/р)</v>
          </cell>
          <cell r="G6" t="str">
            <v>Санкт-Петербург</v>
          </cell>
          <cell r="H6">
            <v>0</v>
          </cell>
          <cell r="I6">
            <v>0.00693576388888889</v>
          </cell>
          <cell r="J6">
            <v>0.00693576388888889</v>
          </cell>
          <cell r="L6">
            <v>0.00693576388888889</v>
          </cell>
          <cell r="M6">
            <v>4</v>
          </cell>
          <cell r="N6">
            <v>340</v>
          </cell>
        </row>
        <row r="7">
          <cell r="B7">
            <v>5</v>
          </cell>
          <cell r="C7">
            <v>5</v>
          </cell>
          <cell r="D7" t="str">
            <v>Живая Вода 2</v>
          </cell>
          <cell r="E7">
            <v>28</v>
          </cell>
          <cell r="F7" t="str">
            <v>Петров Владимир (б/р), Русанов Тимофей (б/р), Разумовская Алёна (б/р), Воронов Миша (б/р), Буснюк Тима (б/р), Горшков Сергей (б/р)</v>
          </cell>
          <cell r="G7" t="str">
            <v>Санкт-Петербург</v>
          </cell>
          <cell r="H7" t="str">
            <v>н/ст</v>
          </cell>
          <cell r="I7" t="str">
            <v>н/фин</v>
          </cell>
          <cell r="J7">
            <v>99999</v>
          </cell>
          <cell r="L7">
            <v>99999</v>
          </cell>
          <cell r="M7">
            <v>29</v>
          </cell>
          <cell r="N7">
            <v>0</v>
          </cell>
        </row>
        <row r="8">
          <cell r="B8">
            <v>6</v>
          </cell>
          <cell r="C8">
            <v>6</v>
          </cell>
          <cell r="D8" t="str">
            <v>Фристайл</v>
          </cell>
          <cell r="E8">
            <v>22</v>
          </cell>
          <cell r="F8" t="str">
            <v>Ковалёв Артемий (б/р), Аристархов Арсений (б/р), Степанов Андрей (б/р), Колобов Кузьма (б/р), Паршиков Николай (б/р), Атмадзас Арсений (б/р)</v>
          </cell>
          <cell r="G8" t="str">
            <v>Санкт-Петербург</v>
          </cell>
          <cell r="H8" t="str">
            <v>н/ст</v>
          </cell>
          <cell r="I8" t="str">
            <v>н/фин</v>
          </cell>
          <cell r="J8">
            <v>99999</v>
          </cell>
          <cell r="L8">
            <v>99999</v>
          </cell>
          <cell r="M8">
            <v>29</v>
          </cell>
          <cell r="N8">
            <v>0</v>
          </cell>
        </row>
        <row r="9">
          <cell r="B9">
            <v>7</v>
          </cell>
          <cell r="C9">
            <v>7</v>
          </cell>
          <cell r="D9" t="str">
            <v>Б-14(1) Живая Вода</v>
          </cell>
          <cell r="E9">
            <v>27</v>
          </cell>
          <cell r="F9" t="str">
            <v>Петров Виктор (б/р), Спицова Алиса (б/р), Шевцова Мария (б/р), Швецова Диана (б/р), Константинов Миша (б/р), Васильева Маша (б/р)</v>
          </cell>
          <cell r="G9" t="str">
            <v>Санкт-Петербург</v>
          </cell>
          <cell r="H9" t="str">
            <v>н/ст</v>
          </cell>
          <cell r="I9" t="str">
            <v>н/фин</v>
          </cell>
          <cell r="J9">
            <v>99999</v>
          </cell>
          <cell r="L9">
            <v>99999</v>
          </cell>
          <cell r="M9">
            <v>29</v>
          </cell>
          <cell r="N9">
            <v>0</v>
          </cell>
        </row>
        <row r="10">
          <cell r="B10">
            <v>8</v>
          </cell>
          <cell r="C10">
            <v>8</v>
          </cell>
          <cell r="D10" t="str">
            <v>СКИФ ДДТ Приморского района</v>
          </cell>
          <cell r="E10">
            <v>26</v>
          </cell>
          <cell r="F10" t="str">
            <v>Самоглядов Егор (б/р), Бернотас Дима (б/р), Пол Саша (б/р), Казуров Коля (б/р), Пикалова Настя (б/р), Леонтьева Берта (б/р)</v>
          </cell>
          <cell r="G10" t="str">
            <v>Санкт-Петербург</v>
          </cell>
          <cell r="H10" t="str">
            <v>н/ст</v>
          </cell>
          <cell r="I10" t="str">
            <v>н/фин</v>
          </cell>
          <cell r="J10">
            <v>99999</v>
          </cell>
          <cell r="L10">
            <v>99999</v>
          </cell>
          <cell r="M10">
            <v>29</v>
          </cell>
          <cell r="N10">
            <v>0</v>
          </cell>
        </row>
        <row r="11">
          <cell r="B11">
            <v>9</v>
          </cell>
          <cell r="C11">
            <v>9</v>
          </cell>
          <cell r="D11" t="str">
            <v>Роверандом</v>
          </cell>
          <cell r="E11">
            <v>21</v>
          </cell>
          <cell r="F11" t="str">
            <v>Аветисян Арсений (б/р), Васильев Денис (б/р), Ершов Ваня (б/р), Шурмаков Никита (б/р), Андревва Настя (б/р), Григоренко Аня (б/р)</v>
          </cell>
          <cell r="G11" t="str">
            <v>Санкт-Петербург</v>
          </cell>
          <cell r="H11" t="str">
            <v>н/ст</v>
          </cell>
          <cell r="I11" t="str">
            <v>н/фин</v>
          </cell>
          <cell r="J11">
            <v>99999</v>
          </cell>
          <cell r="L11">
            <v>99999</v>
          </cell>
          <cell r="M11">
            <v>29</v>
          </cell>
          <cell r="N11">
            <v>0</v>
          </cell>
        </row>
        <row r="12">
          <cell r="B12">
            <v>10</v>
          </cell>
          <cell r="C12">
            <v>10</v>
          </cell>
          <cell r="D12" t="str">
            <v>Роверандом + СКИФ</v>
          </cell>
          <cell r="E12">
            <v>38</v>
          </cell>
          <cell r="F12" t="str">
            <v>Ивлева Марю (б/р), Дерябина Варя (б/р), Семёнова Лариса (б/р), Хитрина Полина (б/р), Корчевский Лев (б/р), Лятс Максим (б/р)</v>
          </cell>
          <cell r="G12" t="str">
            <v>Санкт-Петербург</v>
          </cell>
          <cell r="H12" t="str">
            <v>н/ст</v>
          </cell>
          <cell r="I12" t="str">
            <v>н/фин</v>
          </cell>
          <cell r="J12">
            <v>99999</v>
          </cell>
          <cell r="L12">
            <v>99999</v>
          </cell>
          <cell r="M12">
            <v>29</v>
          </cell>
          <cell r="N12">
            <v>0</v>
          </cell>
        </row>
        <row r="13">
          <cell r="B13">
            <v>11</v>
          </cell>
          <cell r="C13">
            <v>11</v>
          </cell>
          <cell r="D13" t="str">
            <v>БИО Топ</v>
          </cell>
          <cell r="E13">
            <v>34</v>
          </cell>
          <cell r="F13" t="str">
            <v>Барышникова Таисия (б/р), Нахимовский Артём (б/р), Подошвина Арина (б/р), Желтова Полина (б/р), Наумовец Лев (б/р), Степанова Татьяна (б/р)</v>
          </cell>
          <cell r="G13" t="str">
            <v>Санкт-Петербург</v>
          </cell>
          <cell r="H13" t="str">
            <v>н/ст</v>
          </cell>
          <cell r="I13" t="str">
            <v>н/фин</v>
          </cell>
          <cell r="J13">
            <v>99999</v>
          </cell>
          <cell r="L13">
            <v>99999</v>
          </cell>
          <cell r="M13">
            <v>29</v>
          </cell>
          <cell r="N13">
            <v>0</v>
          </cell>
        </row>
        <row r="14">
          <cell r="B14">
            <v>12</v>
          </cell>
          <cell r="C14">
            <v>12</v>
          </cell>
          <cell r="D14" t="str">
            <v>Муми-Тролли</v>
          </cell>
          <cell r="E14" t="str">
            <v>1_7 </v>
          </cell>
          <cell r="F14" t="str">
            <v>Титова Лера (б/р), Калинина Лиза (б/р), Мордасов Гена (б/р), Шип Соня (б/р), Карпов Ярослав (б/р), Подгорная Настасья (б/р)</v>
          </cell>
          <cell r="G14" t="str">
            <v>Санкт-Петербург</v>
          </cell>
          <cell r="H14" t="str">
            <v>н/ст</v>
          </cell>
          <cell r="I14" t="str">
            <v>н/фин</v>
          </cell>
          <cell r="J14">
            <v>99999</v>
          </cell>
          <cell r="L14">
            <v>99999</v>
          </cell>
          <cell r="M14">
            <v>29</v>
          </cell>
          <cell r="N14">
            <v>0</v>
          </cell>
        </row>
        <row r="15">
          <cell r="B15">
            <v>13</v>
          </cell>
          <cell r="C15">
            <v>13</v>
          </cell>
          <cell r="D15" t="str">
            <v>Штурм</v>
          </cell>
          <cell r="E15" t="str">
            <v>1_9</v>
          </cell>
          <cell r="F15" t="str">
            <v>Широкова Настя (б/р), Кропачёва Ксения (б/р), Кропачёва Анастасия (б/р), Бубен Артём (б/р), Пединская Кристина (б/р), Репин Василий (б/р)</v>
          </cell>
          <cell r="G15" t="str">
            <v>Санкт-Петербург</v>
          </cell>
          <cell r="H15" t="str">
            <v>н/ст</v>
          </cell>
          <cell r="I15" t="str">
            <v>н/фин</v>
          </cell>
          <cell r="J15">
            <v>99999</v>
          </cell>
          <cell r="L15">
            <v>99999</v>
          </cell>
          <cell r="M15">
            <v>29</v>
          </cell>
          <cell r="N15">
            <v>0</v>
          </cell>
        </row>
        <row r="16">
          <cell r="B16">
            <v>14</v>
          </cell>
          <cell r="C16">
            <v>14</v>
          </cell>
          <cell r="D16" t="str">
            <v>Ветерок</v>
          </cell>
          <cell r="E16">
            <v>35</v>
          </cell>
          <cell r="F16" t="str">
            <v>Берлин Лев (б/р), Чебанова Мария (б/р), Широкова Анна (б/р), Березин Фёдор (б/р), Шим Люба (б/р), Антипова Вика (б/р)</v>
          </cell>
          <cell r="G16" t="str">
            <v>Санкт-Петербург</v>
          </cell>
          <cell r="H16" t="str">
            <v>н/ст</v>
          </cell>
          <cell r="I16" t="str">
            <v>н/фин</v>
          </cell>
          <cell r="J16">
            <v>99999</v>
          </cell>
          <cell r="L16">
            <v>99999</v>
          </cell>
          <cell r="M16">
            <v>29</v>
          </cell>
          <cell r="N16">
            <v>0</v>
          </cell>
        </row>
        <row r="17">
          <cell r="B17">
            <v>15</v>
          </cell>
          <cell r="C17">
            <v>15</v>
          </cell>
          <cell r="D17" t="str">
            <v>Т/к Остров</v>
          </cell>
          <cell r="E17" t="str">
            <v>1_10</v>
          </cell>
          <cell r="F17" t="str">
            <v>Селезнёв Елисей (б/р), Машура Ксюша (б/р), Ладина Полина (б/р), Некрасова Рита (б/р), Тишкина Дима (б/р), Щербакова Маша (б/р)</v>
          </cell>
          <cell r="G17" t="str">
            <v>Санкт-Петербург</v>
          </cell>
          <cell r="H17" t="str">
            <v>н/ст</v>
          </cell>
          <cell r="I17" t="str">
            <v>н/фин</v>
          </cell>
          <cell r="J17">
            <v>99999</v>
          </cell>
          <cell r="L17">
            <v>99999</v>
          </cell>
          <cell r="M17">
            <v>29</v>
          </cell>
          <cell r="N17">
            <v>0</v>
          </cell>
        </row>
        <row r="18">
          <cell r="B18">
            <v>16</v>
          </cell>
          <cell r="C18">
            <v>16</v>
          </cell>
          <cell r="D18" t="str">
            <v>Т/К Остров 2</v>
          </cell>
          <cell r="E18" t="str">
            <v>1_10(2)</v>
          </cell>
          <cell r="F18" t="str">
            <v>Ким Миша (б/р), Шаталова Карина (б/р), Ким Кристина (б/р), Афанасьвева Катя (б/р), Ладина Полина (б/р), Тишкин Дима (б/р)</v>
          </cell>
          <cell r="G18" t="str">
            <v>Санкт-Петербург</v>
          </cell>
          <cell r="H18" t="str">
            <v>н/ст</v>
          </cell>
          <cell r="I18" t="str">
            <v>н/фин</v>
          </cell>
          <cell r="J18">
            <v>99999</v>
          </cell>
          <cell r="L18">
            <v>99999</v>
          </cell>
          <cell r="M18">
            <v>29</v>
          </cell>
          <cell r="N18">
            <v>0</v>
          </cell>
        </row>
        <row r="19">
          <cell r="B19">
            <v>17</v>
          </cell>
          <cell r="C19">
            <v>17</v>
          </cell>
          <cell r="D19" t="str">
            <v>Наутилус</v>
          </cell>
          <cell r="E19" t="str">
            <v>1_5</v>
          </cell>
          <cell r="F19" t="str">
            <v>Григоренко Анна (б/р), Корянова Дарья (б/р), Соловьёв Богдан (б/р), Самко Максим (б/р), Рагель Олеся (б/р), Горяев Пётр (б/р)</v>
          </cell>
          <cell r="G19" t="str">
            <v>Санкт-Петербург</v>
          </cell>
          <cell r="H19" t="str">
            <v>н/ст</v>
          </cell>
          <cell r="I19" t="str">
            <v>н/фин</v>
          </cell>
          <cell r="J19">
            <v>99999</v>
          </cell>
          <cell r="L19">
            <v>99999</v>
          </cell>
          <cell r="M19">
            <v>29</v>
          </cell>
          <cell r="N19">
            <v>0</v>
          </cell>
        </row>
        <row r="20">
          <cell r="B20">
            <v>18</v>
          </cell>
          <cell r="C20">
            <v>18</v>
          </cell>
          <cell r="D20" t="str">
            <v>Чёрный дракон</v>
          </cell>
          <cell r="E20" t="str">
            <v>1_13</v>
          </cell>
          <cell r="F20" t="str">
            <v>Голик Илья (б/р), Голик Данил (б/р), Киселёв Артур (б/р), Киселёв Андрей (б/р), Савран Рома (б/р), Егоров Андрей (б/р), Сиклин Дима (б/р)</v>
          </cell>
          <cell r="G20" t="str">
            <v>Санкт-Петербург</v>
          </cell>
          <cell r="H20" t="str">
            <v>н/ст</v>
          </cell>
          <cell r="I20" t="str">
            <v>н/фин</v>
          </cell>
          <cell r="J20">
            <v>99999</v>
          </cell>
          <cell r="L20">
            <v>99999</v>
          </cell>
          <cell r="M20">
            <v>29</v>
          </cell>
          <cell r="N20">
            <v>0</v>
          </cell>
        </row>
        <row r="21">
          <cell r="B21">
            <v>19</v>
          </cell>
          <cell r="C21">
            <v>19</v>
          </cell>
          <cell r="D21" t="str">
            <v>ДДЮТ ФР РН</v>
          </cell>
          <cell r="E21">
            <v>47</v>
          </cell>
          <cell r="F21" t="str">
            <v>Идоленко Татьяна (б/р), Баркевич Максим (б/р), Цветкова Милана (б/р), Ефремов Никита (б/р), Томаржевская Елизавета (б/р), Резниченко Кристина (б/р)</v>
          </cell>
          <cell r="G21" t="str">
            <v>Санкт-Петербург</v>
          </cell>
          <cell r="H21" t="str">
            <v>н/ст</v>
          </cell>
          <cell r="I21" t="str">
            <v>н/фин</v>
          </cell>
          <cell r="J21">
            <v>99999</v>
          </cell>
          <cell r="L21">
            <v>99999</v>
          </cell>
          <cell r="M21">
            <v>29</v>
          </cell>
          <cell r="N21">
            <v>0</v>
          </cell>
        </row>
        <row r="22">
          <cell r="B22">
            <v>20</v>
          </cell>
          <cell r="C22">
            <v>20</v>
          </cell>
          <cell r="D22" t="str">
            <v>Фонтанка 32</v>
          </cell>
          <cell r="E22">
            <v>40</v>
          </cell>
          <cell r="F22" t="str">
            <v>Шептунов Сергей (б/р), Метлицкий Илья (б/р), Логинов Даня (б/р), Соколова Лиза (б/р), Муслимова Полина (б/р), Якинович Максим (б/р)</v>
          </cell>
          <cell r="G22" t="str">
            <v>Санкт-Петербург</v>
          </cell>
          <cell r="H22" t="str">
            <v>н/ст</v>
          </cell>
          <cell r="I22" t="str">
            <v>н/фин</v>
          </cell>
          <cell r="J22">
            <v>99999</v>
          </cell>
          <cell r="L22">
            <v>99999</v>
          </cell>
          <cell r="M22">
            <v>29</v>
          </cell>
          <cell r="N22">
            <v>0</v>
          </cell>
        </row>
        <row r="23">
          <cell r="B23">
            <v>21</v>
          </cell>
          <cell r="C23">
            <v>21</v>
          </cell>
          <cell r="D23" t="str">
            <v>ГБУ ДоДДТ Петроградского р-на</v>
          </cell>
          <cell r="E23">
            <v>270</v>
          </cell>
          <cell r="F23" t="str">
            <v>Леивитский Михаил (б/р), Хохрина Ксения (б/р), Зельгер Татьяна (б/р), Орлов Михаил (б/р), Палавинский Кирилл (б/р), Крылов Сергей (б/р)</v>
          </cell>
          <cell r="G23" t="str">
            <v>Санкт-Петербург</v>
          </cell>
          <cell r="H23" t="str">
            <v>н/ст</v>
          </cell>
          <cell r="I23" t="str">
            <v>н/фин</v>
          </cell>
          <cell r="J23">
            <v>99999</v>
          </cell>
          <cell r="L23">
            <v>99999</v>
          </cell>
          <cell r="M23">
            <v>29</v>
          </cell>
          <cell r="N23">
            <v>0</v>
          </cell>
        </row>
        <row r="24">
          <cell r="B24">
            <v>22</v>
          </cell>
          <cell r="C24">
            <v>22</v>
          </cell>
          <cell r="D24" t="str">
            <v>339-2</v>
          </cell>
          <cell r="E24">
            <v>41</v>
          </cell>
          <cell r="F24" t="str">
            <v>Соловьёв Павел (б/р), Ермолаев Юрий (б/р), Гарькушина Мария (б/р), Новичков Марк (б/р), Колесников Витя (б/р), Шампань Ксения (б/р)</v>
          </cell>
          <cell r="G24" t="str">
            <v>Санкт-Петербург</v>
          </cell>
          <cell r="H24" t="str">
            <v>н/ст</v>
          </cell>
          <cell r="I24" t="str">
            <v>н/фин</v>
          </cell>
          <cell r="J24">
            <v>99999</v>
          </cell>
          <cell r="L24">
            <v>99999</v>
          </cell>
          <cell r="M24">
            <v>29</v>
          </cell>
          <cell r="N24">
            <v>0</v>
          </cell>
        </row>
        <row r="25">
          <cell r="B25">
            <v>23</v>
          </cell>
          <cell r="C25">
            <v>23</v>
          </cell>
          <cell r="D25" t="str">
            <v>339-3</v>
          </cell>
          <cell r="E25" t="str">
            <v>339_3</v>
          </cell>
          <cell r="F25" t="str">
            <v>Тузов Роман (б/р), Биссенбаев Руслан (б/р), Фёдоров Егор (б/р), Протопопова Диана (б/р), Колесникова Анна (б/р), Чинная Евгения (б/р)</v>
          </cell>
          <cell r="G25" t="str">
            <v>Санкт-Петербург</v>
          </cell>
          <cell r="H25" t="str">
            <v>н/ст</v>
          </cell>
          <cell r="I25" t="str">
            <v>н/фин</v>
          </cell>
          <cell r="J25">
            <v>99999</v>
          </cell>
          <cell r="L25">
            <v>99999</v>
          </cell>
          <cell r="M25">
            <v>29</v>
          </cell>
          <cell r="N25">
            <v>0</v>
          </cell>
        </row>
        <row r="26">
          <cell r="B26">
            <v>24</v>
          </cell>
          <cell r="C26">
            <v>24</v>
          </cell>
          <cell r="D26" t="str">
            <v>(2-9)</v>
          </cell>
          <cell r="E26" t="str">
            <v>2_9</v>
          </cell>
          <cell r="F26" t="str">
            <v>Шишкина Элина (б/р)Кованцев Паша (б/р), Гурин Максим (б/р), Гурин Артём (б/р), Буланов Константин (б/р), Бирюков Артём (б/р)</v>
          </cell>
          <cell r="G26" t="str">
            <v>Санкт-Петербург</v>
          </cell>
          <cell r="H26" t="str">
            <v>н/ст</v>
          </cell>
          <cell r="I26" t="str">
            <v>н/фин</v>
          </cell>
          <cell r="J26">
            <v>99999</v>
          </cell>
          <cell r="L26">
            <v>99999</v>
          </cell>
          <cell r="M26">
            <v>29</v>
          </cell>
          <cell r="N26">
            <v>0</v>
          </cell>
        </row>
        <row r="27">
          <cell r="B27">
            <v>25</v>
          </cell>
          <cell r="C27">
            <v>25</v>
          </cell>
          <cell r="D27" t="str">
            <v>Чёрные драконы</v>
          </cell>
          <cell r="E27" t="str">
            <v>36_1</v>
          </cell>
          <cell r="F27" t="str">
            <v>Голик Илья (б/р), Голик Данил (б/р), Савран Рома (б/р), Киселёв Артур (б/р), Силкин Дима (б/р), Арнользи Мария (б/р)</v>
          </cell>
          <cell r="G27" t="str">
            <v>Санкт-Петербург</v>
          </cell>
          <cell r="H27" t="str">
            <v>н/ст</v>
          </cell>
          <cell r="I27" t="str">
            <v>н/фин</v>
          </cell>
          <cell r="J27">
            <v>99999</v>
          </cell>
          <cell r="L27">
            <v>99999</v>
          </cell>
          <cell r="M27">
            <v>29</v>
          </cell>
          <cell r="N27">
            <v>0</v>
          </cell>
        </row>
        <row r="28">
          <cell r="B28">
            <v>26</v>
          </cell>
          <cell r="C28">
            <v>26</v>
          </cell>
          <cell r="D28" t="str">
            <v>Гор_Сютур_Остров</v>
          </cell>
          <cell r="E28">
            <v>46</v>
          </cell>
          <cell r="F28" t="str">
            <v>Степанова Арина (б/р), Лыдин Андрей (б/р), Ульянов Андрей (б/р), Нестерова Катя (б/р), Бакишева Маша (б/р), Абрамова Полина (б/р)</v>
          </cell>
          <cell r="G28" t="str">
            <v>Санкт-Петербург</v>
          </cell>
          <cell r="H28" t="str">
            <v>н/ст</v>
          </cell>
          <cell r="I28" t="str">
            <v>н/фин</v>
          </cell>
          <cell r="J28">
            <v>99999</v>
          </cell>
          <cell r="L28">
            <v>99999</v>
          </cell>
          <cell r="M28">
            <v>29</v>
          </cell>
          <cell r="N28">
            <v>0</v>
          </cell>
        </row>
        <row r="29">
          <cell r="B29">
            <v>27</v>
          </cell>
          <cell r="C29">
            <v>27</v>
          </cell>
          <cell r="D29" t="str">
            <v>339_1</v>
          </cell>
          <cell r="E29" t="str">
            <v>339-1</v>
          </cell>
          <cell r="F29" t="str">
            <v>Колесникова Анна (б/р), Урывков Роман (б/р), Чинная Евгения (б/р), Протонова Диана (б/р), Чупрынин Тимур (б/р), Козельская Вероника (б/р)</v>
          </cell>
          <cell r="G29" t="str">
            <v>Санкт-Петербург</v>
          </cell>
          <cell r="H29" t="str">
            <v>н/ст</v>
          </cell>
          <cell r="I29" t="str">
            <v>н/фин</v>
          </cell>
          <cell r="J29">
            <v>99999</v>
          </cell>
          <cell r="L29">
            <v>99999</v>
          </cell>
          <cell r="M29">
            <v>29</v>
          </cell>
          <cell r="N29">
            <v>0</v>
          </cell>
        </row>
        <row r="30">
          <cell r="B30">
            <v>28</v>
          </cell>
          <cell r="C30">
            <v>28</v>
          </cell>
          <cell r="D30" t="str">
            <v>Алексеевские</v>
          </cell>
          <cell r="E30" t="str">
            <v>1_1</v>
          </cell>
          <cell r="F30" t="str">
            <v>Медведева Василиса (б/р), Андреева Лена (б/р), Тихонов Вова (б/р), Пухов Валя (б/р), Виноградов Артём (б/р), Чистович Никита (б/р)</v>
          </cell>
          <cell r="G30" t="str">
            <v>Санкт-Петербург</v>
          </cell>
          <cell r="H30" t="str">
            <v>н/ст</v>
          </cell>
          <cell r="I30" t="str">
            <v>н/фин</v>
          </cell>
          <cell r="J30">
            <v>99999</v>
          </cell>
          <cell r="L30">
            <v>99999</v>
          </cell>
          <cell r="M30">
            <v>29</v>
          </cell>
          <cell r="N30">
            <v>0</v>
          </cell>
        </row>
        <row r="31">
          <cell r="B31">
            <v>29</v>
          </cell>
          <cell r="C31">
            <v>29</v>
          </cell>
          <cell r="D31" t="str">
            <v>Титаник</v>
          </cell>
          <cell r="E31" t="str">
            <v>2_16</v>
          </cell>
          <cell r="F31" t="str">
            <v>Буй Павел (б/р), Ефименко Екатерина (б/р), Филимонов Иван (б/р), Зыкова Мария (б/р), Васильева Анна (б/р), Арзуманьян София (б/р)</v>
          </cell>
          <cell r="G31" t="str">
            <v>Санкт-Петербург</v>
          </cell>
          <cell r="H31" t="str">
            <v>н/ст</v>
          </cell>
          <cell r="I31" t="str">
            <v>н/фин</v>
          </cell>
          <cell r="J31">
            <v>99999</v>
          </cell>
          <cell r="L31">
            <v>99999</v>
          </cell>
          <cell r="M31">
            <v>29</v>
          </cell>
          <cell r="N31">
            <v>0</v>
          </cell>
        </row>
        <row r="32">
          <cell r="B32" t="str">
            <v/>
          </cell>
          <cell r="C32">
            <v>30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B33" t="str">
            <v/>
          </cell>
          <cell r="C33">
            <v>31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J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B34" t="str">
            <v/>
          </cell>
          <cell r="C34">
            <v>32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J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6">
          <cell r="B36">
            <v>1</v>
          </cell>
          <cell r="C36">
            <v>1</v>
          </cell>
          <cell r="D36" t="str">
            <v>Амфибия</v>
          </cell>
          <cell r="E36">
            <v>37</v>
          </cell>
          <cell r="F36" t="str">
            <v>Павлович Татьяна (б/р), Егорова Анастасия (б/р), Марусик Вера (б/р), Павлович Анастасия (б/р), Павлова Полина (б/р), Бурмак Ксения (б/р)</v>
          </cell>
          <cell r="G36" t="str">
            <v>Санкт-Петербург</v>
          </cell>
          <cell r="H36">
            <v>0</v>
          </cell>
          <cell r="I36">
            <v>0.004824421296296296</v>
          </cell>
          <cell r="J36">
            <v>0.004824421296296296</v>
          </cell>
          <cell r="L36">
            <v>0.004824421296296296</v>
          </cell>
          <cell r="M36">
            <v>1</v>
          </cell>
          <cell r="N36">
            <v>400</v>
          </cell>
        </row>
        <row r="37">
          <cell r="B37">
            <v>2</v>
          </cell>
          <cell r="C37">
            <v>2</v>
          </cell>
          <cell r="D37" t="str">
            <v>Ласточки</v>
          </cell>
          <cell r="E37">
            <v>32</v>
          </cell>
          <cell r="F37" t="str">
            <v>Зверева Мария (б/р), Козырева Эльвира (б/р), Гришина Анна (б/р), Костенко Катя (б/р), Лукина Ульяна (3юн, 2009), Витвицкая Маша (б/р)</v>
          </cell>
          <cell r="G37" t="str">
            <v>Санкт-Петербург</v>
          </cell>
          <cell r="H37">
            <v>0</v>
          </cell>
          <cell r="I37">
            <v>0.005104166666666667</v>
          </cell>
          <cell r="J37">
            <v>0.005104166666666667</v>
          </cell>
          <cell r="L37">
            <v>0.005104166666666667</v>
          </cell>
          <cell r="M37">
            <v>2</v>
          </cell>
          <cell r="N37">
            <v>380</v>
          </cell>
        </row>
        <row r="38">
          <cell r="B38">
            <v>3</v>
          </cell>
          <cell r="C38">
            <v>3</v>
          </cell>
          <cell r="D38" t="str">
            <v>Молния</v>
          </cell>
          <cell r="E38">
            <v>36</v>
          </cell>
          <cell r="F38" t="str">
            <v>Корчагина Лиза (б/р), Коровина Лиза (б/р), Моисеева Ксения (б/р), Чернова Маша (б/р), Сергеева Даша (б/р), Попова Варя (б/р)</v>
          </cell>
          <cell r="G38" t="str">
            <v>Санкт-Петербург</v>
          </cell>
          <cell r="H38" t="str">
            <v>н/ст</v>
          </cell>
          <cell r="I38" t="str">
            <v>н/фин</v>
          </cell>
          <cell r="J38">
            <v>0.04095578703703704</v>
          </cell>
          <cell r="L38">
            <v>0.04095578703703704</v>
          </cell>
          <cell r="M38">
            <v>3</v>
          </cell>
          <cell r="N38">
            <v>360</v>
          </cell>
        </row>
        <row r="39">
          <cell r="B39" t="str">
            <v/>
          </cell>
          <cell r="C39">
            <v>4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J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B40" t="str">
            <v/>
          </cell>
          <cell r="C40">
            <v>5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J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B41" t="str">
            <v/>
          </cell>
          <cell r="C41">
            <v>6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J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J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B43" t="str">
            <v/>
          </cell>
          <cell r="C43">
            <v>8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J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B44" t="str">
            <v/>
          </cell>
          <cell r="C44">
            <v>9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B45" t="str">
            <v/>
          </cell>
          <cell r="C45">
            <v>10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B46" t="str">
            <v/>
          </cell>
          <cell r="C46">
            <v>11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J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B47" t="str">
            <v/>
          </cell>
          <cell r="C47">
            <v>12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J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B48" t="str">
            <v/>
          </cell>
          <cell r="C48">
            <v>13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J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B49" t="str">
            <v/>
          </cell>
          <cell r="C49">
            <v>14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J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B50" t="str">
            <v/>
          </cell>
          <cell r="C50">
            <v>15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J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B51" t="str">
            <v/>
          </cell>
          <cell r="C51">
            <v>16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J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B52" t="str">
            <v/>
          </cell>
          <cell r="C52">
            <v>17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B53" t="str">
            <v/>
          </cell>
          <cell r="C53">
            <v>18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B54" t="str">
            <v/>
          </cell>
          <cell r="C54">
            <v>19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B55" t="str">
            <v/>
          </cell>
          <cell r="C55">
            <v>20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B56" t="str">
            <v/>
          </cell>
          <cell r="C56">
            <v>21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B57" t="str">
            <v/>
          </cell>
          <cell r="C57">
            <v>22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B58" t="str">
            <v/>
          </cell>
          <cell r="C58">
            <v>23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B59" t="str">
            <v/>
          </cell>
          <cell r="C59">
            <v>24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B60" t="str">
            <v/>
          </cell>
          <cell r="C60">
            <v>25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B61" t="str">
            <v/>
          </cell>
          <cell r="C61">
            <v>26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J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B62" t="str">
            <v/>
          </cell>
          <cell r="C62">
            <v>27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J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B63" t="str">
            <v/>
          </cell>
          <cell r="C63">
            <v>28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J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B64" t="str">
            <v/>
          </cell>
          <cell r="C64">
            <v>29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B65" t="str">
            <v/>
          </cell>
          <cell r="C65">
            <v>30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B66" t="str">
            <v/>
          </cell>
          <cell r="C66">
            <v>31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J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B67" t="str">
            <v/>
          </cell>
          <cell r="C67">
            <v>32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J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9">
          <cell r="B69" t="str">
            <v/>
          </cell>
          <cell r="C69">
            <v>1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>
            <v>0.05902777777777778</v>
          </cell>
          <cell r="I69">
            <v>0.07232060185185185</v>
          </cell>
          <cell r="J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B70" t="str">
            <v/>
          </cell>
          <cell r="C70">
            <v>2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>
            <v>0.06597222222222222</v>
          </cell>
          <cell r="I70">
            <v>0.07852731481481481</v>
          </cell>
          <cell r="J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B71" t="str">
            <v/>
          </cell>
          <cell r="C71">
            <v>3</v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>
            <v>0.06597222222222222</v>
          </cell>
          <cell r="I71">
            <v>0.07755578703703704</v>
          </cell>
          <cell r="J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B72" t="str">
            <v/>
          </cell>
          <cell r="C72">
            <v>4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>
            <v>0.06597222222222222</v>
          </cell>
          <cell r="I72">
            <v>0.07773101851851852</v>
          </cell>
          <cell r="J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B73" t="str">
            <v/>
          </cell>
          <cell r="C73">
            <v>5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0.05902777777777778</v>
          </cell>
          <cell r="I73">
            <v>0.07341469907407407</v>
          </cell>
          <cell r="J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B74" t="str">
            <v/>
          </cell>
          <cell r="C74">
            <v>6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0.06597222222222222</v>
          </cell>
          <cell r="I74">
            <v>0.07911006944444444</v>
          </cell>
          <cell r="J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B75" t="str">
            <v/>
          </cell>
          <cell r="C75">
            <v>7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0.05902777777777778</v>
          </cell>
          <cell r="I75">
            <v>0.07168900462962963</v>
          </cell>
          <cell r="J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B76" t="str">
            <v/>
          </cell>
          <cell r="C76">
            <v>8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0.06597222222222222</v>
          </cell>
          <cell r="I76">
            <v>0.08078298611111111</v>
          </cell>
          <cell r="J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B77" t="str">
            <v/>
          </cell>
          <cell r="C77">
            <v>9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0.06597222222222222</v>
          </cell>
          <cell r="I77">
            <v>0.0795337962962963</v>
          </cell>
          <cell r="J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B78" t="str">
            <v/>
          </cell>
          <cell r="C78">
            <v>10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0.05902777777777778</v>
          </cell>
          <cell r="I78">
            <v>0.07028136574074074</v>
          </cell>
          <cell r="J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B79" t="str">
            <v/>
          </cell>
          <cell r="C79">
            <v>11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>
            <v>0.06597222222222222</v>
          </cell>
          <cell r="I79">
            <v>0.0797412037037037</v>
          </cell>
          <cell r="J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B80" t="str">
            <v/>
          </cell>
          <cell r="C80">
            <v>12</v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>
            <v>0.015277777777777777</v>
          </cell>
          <cell r="I80">
            <v>0.04424722222222222</v>
          </cell>
          <cell r="J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B81" t="str">
            <v/>
          </cell>
          <cell r="C81">
            <v>13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>
            <v>0.025694444444444447</v>
          </cell>
          <cell r="I81">
            <v>0.05531319444444444</v>
          </cell>
          <cell r="J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B82" t="str">
            <v/>
          </cell>
          <cell r="C82">
            <v>14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>
            <v>0.025694444444444447</v>
          </cell>
          <cell r="I82">
            <v>0.05805289351851852</v>
          </cell>
          <cell r="J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B83" t="str">
            <v/>
          </cell>
          <cell r="C83">
            <v>15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>
            <v>0.025694444444444447</v>
          </cell>
          <cell r="I83">
            <v>0.05561226851851852</v>
          </cell>
          <cell r="J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B84" t="str">
            <v/>
          </cell>
          <cell r="C84">
            <v>16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>
            <v>0.015277777777777777</v>
          </cell>
          <cell r="I84">
            <v>0.043093518518518524</v>
          </cell>
          <cell r="J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B85" t="str">
            <v/>
          </cell>
          <cell r="C85">
            <v>17</v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>
            <v>0.015277777777777777</v>
          </cell>
          <cell r="I85">
            <v>0.044310532407407406</v>
          </cell>
          <cell r="J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B86" t="str">
            <v/>
          </cell>
          <cell r="C86">
            <v>18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>
            <v>0.025694444444444447</v>
          </cell>
          <cell r="I86">
            <v>0.06342800925925926</v>
          </cell>
          <cell r="J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B87" t="str">
            <v/>
          </cell>
          <cell r="C87">
            <v>19</v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J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B88" t="str">
            <v/>
          </cell>
          <cell r="C88">
            <v>20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J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B89" t="str">
            <v/>
          </cell>
          <cell r="C89">
            <v>21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B90" t="str">
            <v/>
          </cell>
          <cell r="C90">
            <v>22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B91" t="str">
            <v/>
          </cell>
          <cell r="C91">
            <v>23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J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B92" t="str">
            <v/>
          </cell>
          <cell r="C92">
            <v>24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J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B93" t="str">
            <v/>
          </cell>
          <cell r="C93">
            <v>25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J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B94" t="str">
            <v/>
          </cell>
          <cell r="C94">
            <v>26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J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B95" t="str">
            <v/>
          </cell>
          <cell r="C95">
            <v>27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J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B96" t="str">
            <v/>
          </cell>
          <cell r="C96">
            <v>28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J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B97" t="str">
            <v/>
          </cell>
          <cell r="C97">
            <v>29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J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B98" t="str">
            <v/>
          </cell>
          <cell r="C98">
            <v>30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J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B99" t="str">
            <v/>
          </cell>
          <cell r="C99">
            <v>31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J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B100" t="str">
            <v/>
          </cell>
          <cell r="C100">
            <v>32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J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2">
          <cell r="B102" t="str">
            <v/>
          </cell>
          <cell r="C102">
            <v>1</v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>
            <v>0.15347222222222223</v>
          </cell>
          <cell r="I102">
            <v>0.16681747685185186</v>
          </cell>
          <cell r="J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B103" t="str">
            <v/>
          </cell>
          <cell r="C103">
            <v>2</v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>
            <v>0.15694444444444444</v>
          </cell>
          <cell r="I103">
            <v>0.17040393518518518</v>
          </cell>
          <cell r="J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B104" t="str">
            <v/>
          </cell>
          <cell r="C104">
            <v>3</v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>
            <v>0.15347222222222223</v>
          </cell>
          <cell r="I104">
            <v>0.16810891203703704</v>
          </cell>
          <cell r="J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B105" t="str">
            <v/>
          </cell>
          <cell r="C105">
            <v>4</v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>н/ст</v>
          </cell>
          <cell r="J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B106" t="str">
            <v/>
          </cell>
          <cell r="C106">
            <v>5</v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J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B107" t="str">
            <v/>
          </cell>
          <cell r="C107">
            <v>6</v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J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B108" t="str">
            <v/>
          </cell>
          <cell r="C108">
            <v>7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0.05486111111111111</v>
          </cell>
          <cell r="I108">
            <v>0.08532638888888888</v>
          </cell>
          <cell r="J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B109" t="str">
            <v/>
          </cell>
          <cell r="C109">
            <v>8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0.05486111111111111</v>
          </cell>
          <cell r="I109">
            <v>0.08500208333333333</v>
          </cell>
          <cell r="J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B110" t="str">
            <v/>
          </cell>
          <cell r="C110">
            <v>9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J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B111" t="str">
            <v/>
          </cell>
          <cell r="C111">
            <v>10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J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B112" t="str">
            <v/>
          </cell>
          <cell r="C112">
            <v>11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J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B113" t="str">
            <v/>
          </cell>
          <cell r="C113">
            <v>12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J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B114" t="str">
            <v/>
          </cell>
          <cell r="C114">
            <v>13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J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B115" t="str">
            <v/>
          </cell>
          <cell r="C115">
            <v>14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J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B116" t="str">
            <v/>
          </cell>
          <cell r="C116">
            <v>15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J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B117" t="str">
            <v/>
          </cell>
          <cell r="C117">
            <v>16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J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B118" t="str">
            <v/>
          </cell>
          <cell r="C118">
            <v>17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J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B119" t="str">
            <v/>
          </cell>
          <cell r="C119">
            <v>18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B120" t="str">
            <v/>
          </cell>
          <cell r="C120">
            <v>19</v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B121" t="str">
            <v/>
          </cell>
          <cell r="C121">
            <v>20</v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J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B122" t="str">
            <v/>
          </cell>
          <cell r="C122">
            <v>21</v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J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B123" t="str">
            <v/>
          </cell>
          <cell r="C123">
            <v>22</v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J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B124" t="str">
            <v/>
          </cell>
          <cell r="C124">
            <v>23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J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B125" t="str">
            <v/>
          </cell>
          <cell r="C125">
            <v>24</v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J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B126" t="str">
            <v/>
          </cell>
          <cell r="C126">
            <v>25</v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J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B127" t="str">
            <v/>
          </cell>
          <cell r="C127">
            <v>26</v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J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B128" t="str">
            <v/>
          </cell>
          <cell r="C128">
            <v>27</v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J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B129" t="str">
            <v/>
          </cell>
          <cell r="C129">
            <v>28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J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B130" t="str">
            <v/>
          </cell>
          <cell r="C130">
            <v>29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J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B131" t="str">
            <v/>
          </cell>
          <cell r="C131">
            <v>30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J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B132" t="str">
            <v/>
          </cell>
          <cell r="C132">
            <v>31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J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B133" t="str">
            <v/>
          </cell>
          <cell r="C133">
            <v>32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J133" t="str">
            <v/>
          </cell>
          <cell r="L133" t="str">
            <v/>
          </cell>
          <cell r="M133" t="str">
            <v/>
          </cell>
          <cell r="N133" t="str">
            <v/>
          </cell>
        </row>
      </sheetData>
      <sheetData sheetId="23">
        <row r="149">
          <cell r="K149" t="str">
            <v>Яковлева Е.Л. (СС1К)</v>
          </cell>
        </row>
        <row r="151">
          <cell r="K151" t="str">
            <v>Нерадовский А.С. (СС1К)</v>
          </cell>
        </row>
      </sheetData>
      <sheetData sheetId="25">
        <row r="10">
          <cell r="B10">
            <v>1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5</v>
          </cell>
        </row>
        <row r="15">
          <cell r="B15">
            <v>6</v>
          </cell>
        </row>
        <row r="16">
          <cell r="B16">
            <v>7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35">
          <cell r="C35" t="str">
            <v>13 и более</v>
          </cell>
          <cell r="D35">
            <v>15</v>
          </cell>
          <cell r="E35">
            <v>10</v>
          </cell>
          <cell r="F35">
            <v>5</v>
          </cell>
          <cell r="G35">
            <v>1</v>
          </cell>
        </row>
        <row r="36">
          <cell r="C36">
            <v>12</v>
          </cell>
          <cell r="D36">
            <v>13.8</v>
          </cell>
          <cell r="E36">
            <v>9.2</v>
          </cell>
          <cell r="F36">
            <v>4.6</v>
          </cell>
          <cell r="G36">
            <v>1</v>
          </cell>
        </row>
        <row r="37">
          <cell r="C37">
            <v>11</v>
          </cell>
          <cell r="D37">
            <v>12.7</v>
          </cell>
          <cell r="E37">
            <v>8.5</v>
          </cell>
          <cell r="F37">
            <v>4.2</v>
          </cell>
          <cell r="G37">
            <v>1</v>
          </cell>
        </row>
        <row r="38">
          <cell r="C38">
            <v>10</v>
          </cell>
          <cell r="D38">
            <v>11.5</v>
          </cell>
          <cell r="E38">
            <v>7.7</v>
          </cell>
          <cell r="F38">
            <v>3.8</v>
          </cell>
          <cell r="G38">
            <v>1</v>
          </cell>
        </row>
        <row r="39">
          <cell r="C39">
            <v>9</v>
          </cell>
          <cell r="D39">
            <v>10.4</v>
          </cell>
          <cell r="E39">
            <v>6.9</v>
          </cell>
          <cell r="F39">
            <v>3.5</v>
          </cell>
          <cell r="G39">
            <v>1</v>
          </cell>
        </row>
        <row r="40">
          <cell r="C40">
            <v>8</v>
          </cell>
          <cell r="D40">
            <v>9.2</v>
          </cell>
          <cell r="E40">
            <v>6.2</v>
          </cell>
          <cell r="F40">
            <v>3.1</v>
          </cell>
          <cell r="G40">
            <v>1</v>
          </cell>
        </row>
        <row r="41">
          <cell r="C41">
            <v>7</v>
          </cell>
          <cell r="D41">
            <v>8.1</v>
          </cell>
          <cell r="E41">
            <v>5.4</v>
          </cell>
          <cell r="F41">
            <v>2.7</v>
          </cell>
          <cell r="G41">
            <v>1</v>
          </cell>
        </row>
        <row r="42">
          <cell r="C42">
            <v>6</v>
          </cell>
          <cell r="D42">
            <v>6.9</v>
          </cell>
          <cell r="E42">
            <v>4.6</v>
          </cell>
          <cell r="F42">
            <v>2.3</v>
          </cell>
          <cell r="G42">
            <v>1</v>
          </cell>
        </row>
        <row r="43">
          <cell r="C43">
            <v>5</v>
          </cell>
          <cell r="D43">
            <v>5.8</v>
          </cell>
          <cell r="E43">
            <v>3.8</v>
          </cell>
          <cell r="F43">
            <v>1.9</v>
          </cell>
          <cell r="G43">
            <v>1</v>
          </cell>
        </row>
        <row r="44">
          <cell r="C44">
            <v>4</v>
          </cell>
          <cell r="D44">
            <v>4.6</v>
          </cell>
          <cell r="E44">
            <v>3</v>
          </cell>
          <cell r="F44">
            <v>1.5</v>
          </cell>
          <cell r="G44">
            <v>1</v>
          </cell>
        </row>
        <row r="45">
          <cell r="C45" t="str">
            <v>3 и менее</v>
          </cell>
          <cell r="D45">
            <v>3.5</v>
          </cell>
          <cell r="E45">
            <v>2.3</v>
          </cell>
          <cell r="F45">
            <v>1.2</v>
          </cell>
          <cell r="G45">
            <v>1</v>
          </cell>
        </row>
      </sheetData>
      <sheetData sheetId="32">
        <row r="3">
          <cell r="F3" t="str">
            <v>R-6 мужчины</v>
          </cell>
        </row>
        <row r="4">
          <cell r="E4">
            <v>2</v>
          </cell>
          <cell r="F4">
            <v>1</v>
          </cell>
          <cell r="G4" t="str">
            <v>Лососи</v>
          </cell>
          <cell r="H4">
            <v>23</v>
          </cell>
          <cell r="I4" t="str">
    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    </cell>
          <cell r="J4" t="str">
            <v>Санкт-Петербург</v>
          </cell>
          <cell r="K4">
            <v>3</v>
          </cell>
          <cell r="L4">
            <v>90</v>
          </cell>
          <cell r="M4">
            <v>2</v>
          </cell>
          <cell r="N4">
            <v>190</v>
          </cell>
          <cell r="O4">
            <v>2</v>
          </cell>
          <cell r="P4">
            <v>285</v>
          </cell>
          <cell r="Q4">
            <v>2</v>
          </cell>
          <cell r="R4">
            <v>380</v>
          </cell>
          <cell r="S4">
            <v>945.000033336667</v>
          </cell>
          <cell r="T4">
            <v>2</v>
          </cell>
        </row>
        <row r="5">
          <cell r="E5">
            <v>1</v>
          </cell>
          <cell r="F5">
            <v>2</v>
          </cell>
          <cell r="G5" t="str">
            <v>Питер</v>
          </cell>
          <cell r="H5">
            <v>24</v>
          </cell>
          <cell r="I5" t="str">
            <v>Ломцов Михаил (3юн, 2010), Юсупжанов Иркин (б/р, 2010), Земсков Михаил (3юн, 2009), Похвалов Роман (3юн, 2008), Родин Юрий (3юн, 2007), Гриднев Николай (3юн, 2010)</v>
          </cell>
          <cell r="J5" t="str">
            <v>Санкт-Петербург</v>
          </cell>
          <cell r="K5">
            <v>1</v>
          </cell>
          <cell r="L5">
            <v>100</v>
          </cell>
          <cell r="M5">
            <v>1</v>
          </cell>
          <cell r="N5">
            <v>200</v>
          </cell>
          <cell r="O5">
            <v>1</v>
          </cell>
          <cell r="P5">
            <v>300</v>
          </cell>
          <cell r="Q5">
            <v>1</v>
          </cell>
          <cell r="R5">
            <v>400</v>
          </cell>
          <cell r="S5">
            <v>1000.0000500050004</v>
          </cell>
          <cell r="T5">
            <v>1</v>
          </cell>
        </row>
        <row r="6">
          <cell r="E6">
            <v>3</v>
          </cell>
          <cell r="F6">
            <v>3</v>
          </cell>
          <cell r="G6" t="str">
            <v>Северные вепри</v>
          </cell>
          <cell r="H6">
            <v>25</v>
          </cell>
          <cell r="I6" t="str">
    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    </cell>
          <cell r="J6" t="str">
            <v>Санкт-Петербург</v>
          </cell>
          <cell r="K6">
            <v>4</v>
          </cell>
          <cell r="L6">
            <v>85</v>
          </cell>
          <cell r="M6">
            <v>3</v>
          </cell>
          <cell r="N6">
            <v>180</v>
          </cell>
          <cell r="O6">
            <v>3</v>
          </cell>
          <cell r="P6">
            <v>270</v>
          </cell>
          <cell r="Q6">
            <v>3</v>
          </cell>
          <cell r="R6">
            <v>360</v>
          </cell>
          <cell r="S6">
            <v>895.0000250025003</v>
          </cell>
          <cell r="T6">
            <v>3</v>
          </cell>
        </row>
        <row r="7">
          <cell r="E7">
            <v>4</v>
          </cell>
          <cell r="F7">
            <v>4</v>
          </cell>
          <cell r="G7" t="str">
            <v>ГБОУ 292</v>
          </cell>
          <cell r="H7">
            <v>29</v>
          </cell>
          <cell r="I7" t="str">
            <v>Гаппоев Адам (3юн, 2009), Зверев Семён (б/р), Гудина Валерия (б/р), Хрусталёва Кристина (б/р), Бондаренко Андрей (б/р), Бельков Дмитрий (б/р)</v>
          </cell>
          <cell r="J7" t="str">
            <v>Санкт-Петербург</v>
          </cell>
          <cell r="K7">
            <v>18</v>
          </cell>
          <cell r="L7">
            <v>15</v>
          </cell>
          <cell r="M7">
            <v>4</v>
          </cell>
          <cell r="N7">
            <v>170</v>
          </cell>
          <cell r="O7">
            <v>17</v>
          </cell>
          <cell r="P7">
            <v>60</v>
          </cell>
          <cell r="Q7">
            <v>4</v>
          </cell>
          <cell r="R7">
            <v>340</v>
          </cell>
          <cell r="S7">
            <v>585.0000055575557</v>
          </cell>
          <cell r="T7">
            <v>4</v>
          </cell>
        </row>
        <row r="8">
          <cell r="E8">
            <v>13</v>
          </cell>
          <cell r="F8">
            <v>5</v>
          </cell>
          <cell r="G8" t="str">
            <v>Живая Вода 2</v>
          </cell>
          <cell r="H8">
            <v>28</v>
          </cell>
          <cell r="I8" t="str">
            <v>Петров Владимир (б/р), Русанов Тимофей (б/р), Разумовская Алёна (б/р), Воронов Миша (б/р), Буснюк Тима (б/р), Горшков Сергей (б/р)</v>
          </cell>
          <cell r="J8" t="str">
            <v>Санкт-Петербург</v>
          </cell>
          <cell r="K8">
            <v>7</v>
          </cell>
          <cell r="L8">
            <v>70</v>
          </cell>
          <cell r="M8">
            <v>0</v>
          </cell>
          <cell r="N8">
            <v>0</v>
          </cell>
          <cell r="O8">
            <v>13</v>
          </cell>
          <cell r="P8">
            <v>120</v>
          </cell>
          <cell r="Q8">
            <v>29</v>
          </cell>
          <cell r="R8">
            <v>0</v>
          </cell>
          <cell r="S8">
            <v>190.00000714319145</v>
          </cell>
          <cell r="T8">
            <v>13</v>
          </cell>
        </row>
        <row r="9">
          <cell r="E9">
            <v>9</v>
          </cell>
          <cell r="F9">
            <v>6</v>
          </cell>
          <cell r="G9" t="str">
            <v>Фристайл</v>
          </cell>
          <cell r="H9">
            <v>22</v>
          </cell>
          <cell r="I9" t="str">
            <v>Ковалёв Артемий (б/р), Аристархов Арсений (б/р), Степанов Андрей (б/р), Колобов Кузьма (б/р), Паршиков Николай (б/р), Атмадзас Арсений (б/р)</v>
          </cell>
          <cell r="J9" t="str">
            <v>Санкт-Петербург</v>
          </cell>
          <cell r="K9">
            <v>8</v>
          </cell>
          <cell r="L9">
            <v>65</v>
          </cell>
          <cell r="M9">
            <v>0</v>
          </cell>
          <cell r="N9">
            <v>0</v>
          </cell>
          <cell r="O9">
            <v>8</v>
          </cell>
          <cell r="P9">
            <v>195</v>
          </cell>
          <cell r="Q9">
            <v>29</v>
          </cell>
          <cell r="R9">
            <v>0</v>
          </cell>
          <cell r="S9">
            <v>260.0000111114455</v>
          </cell>
          <cell r="T9">
            <v>9</v>
          </cell>
        </row>
        <row r="10">
          <cell r="E10">
            <v>11</v>
          </cell>
          <cell r="F10">
            <v>7</v>
          </cell>
          <cell r="G10" t="str">
            <v>Б-14(1) Живая Вода</v>
          </cell>
          <cell r="H10">
            <v>27</v>
          </cell>
          <cell r="I10" t="str">
            <v>Петров Виктор (б/р), Спицова Алиса (б/р), Шевцова Мария (б/р), Швецова Диана (б/р), Константинов Миша (б/р), Васильева Маша (б/р)</v>
          </cell>
          <cell r="J10" t="str">
            <v>Санкт-Петербург</v>
          </cell>
          <cell r="K10">
            <v>2</v>
          </cell>
          <cell r="L10">
            <v>95</v>
          </cell>
          <cell r="M10">
            <v>0</v>
          </cell>
          <cell r="N10">
            <v>0</v>
          </cell>
          <cell r="O10">
            <v>12</v>
          </cell>
          <cell r="P10">
            <v>135</v>
          </cell>
          <cell r="Q10">
            <v>29</v>
          </cell>
          <cell r="R10">
            <v>0</v>
          </cell>
          <cell r="S10">
            <v>230.00000769264201</v>
          </cell>
          <cell r="T10">
            <v>11</v>
          </cell>
        </row>
        <row r="11">
          <cell r="E11">
            <v>19</v>
          </cell>
          <cell r="F11">
            <v>8</v>
          </cell>
          <cell r="G11" t="str">
            <v>СКИФ ДДТ Приморского района</v>
          </cell>
          <cell r="H11">
            <v>26</v>
          </cell>
          <cell r="I11" t="str">
            <v>Самоглядов Егор (б/р), Бернотас Дима (б/р), Пол Саша (б/р), Казуров Коля (б/р), Пикалова Настя (б/р), Леонтьева Берта (б/р)</v>
          </cell>
          <cell r="J11" t="str">
            <v>Санкт-Петербург</v>
          </cell>
          <cell r="K11">
            <v>11</v>
          </cell>
          <cell r="L11">
            <v>50</v>
          </cell>
          <cell r="M11">
            <v>0</v>
          </cell>
          <cell r="N11">
            <v>0</v>
          </cell>
          <cell r="O11">
            <v>28</v>
          </cell>
          <cell r="P11">
            <v>0</v>
          </cell>
          <cell r="Q11">
            <v>29</v>
          </cell>
          <cell r="R11">
            <v>0</v>
          </cell>
          <cell r="S11">
            <v>50.000003448610194</v>
          </cell>
          <cell r="T11">
            <v>19</v>
          </cell>
        </row>
        <row r="12">
          <cell r="E12">
            <v>22</v>
          </cell>
          <cell r="F12">
            <v>9</v>
          </cell>
          <cell r="G12" t="str">
            <v>Роверандом</v>
          </cell>
          <cell r="H12">
            <v>21</v>
          </cell>
          <cell r="I12" t="str">
            <v>Аветисян Арсений (б/р), Васильев Денис (б/р), Ершов Ваня (б/р), Шурмаков Никита (б/р), Андревва Настя (б/р), Григоренко Аня (б/р)</v>
          </cell>
          <cell r="J12" t="str">
            <v>Санкт-Петербург</v>
          </cell>
          <cell r="K12">
            <v>16</v>
          </cell>
          <cell r="L12">
            <v>25</v>
          </cell>
          <cell r="M12">
            <v>0</v>
          </cell>
          <cell r="N12">
            <v>0</v>
          </cell>
          <cell r="O12">
            <v>28</v>
          </cell>
          <cell r="P12">
            <v>0</v>
          </cell>
          <cell r="Q12">
            <v>29</v>
          </cell>
          <cell r="R12">
            <v>0</v>
          </cell>
          <cell r="S12">
            <v>25.000003448610194</v>
          </cell>
          <cell r="T12">
            <v>22</v>
          </cell>
        </row>
        <row r="13">
          <cell r="E13">
            <v>12</v>
          </cell>
          <cell r="F13">
            <v>10</v>
          </cell>
          <cell r="G13" t="str">
            <v>Роверандом + СКИФ</v>
          </cell>
          <cell r="H13">
            <v>38</v>
          </cell>
          <cell r="I13" t="str">
            <v>Ивлева Марю (б/р), Дерябина Варя (б/р), Семёнова Лариса (б/р), Хитрина Полина (б/р), Корчевский Лев (б/р), Лятс Максим (б/р)</v>
          </cell>
          <cell r="J13" t="str">
            <v>Санкт-Петербург</v>
          </cell>
          <cell r="K13">
            <v>13</v>
          </cell>
          <cell r="L13">
            <v>40</v>
          </cell>
          <cell r="M13">
            <v>0</v>
          </cell>
          <cell r="N13">
            <v>0</v>
          </cell>
          <cell r="O13">
            <v>10</v>
          </cell>
          <cell r="P13">
            <v>165</v>
          </cell>
          <cell r="Q13">
            <v>29</v>
          </cell>
          <cell r="R13">
            <v>0</v>
          </cell>
          <cell r="S13">
            <v>205.0000090912434</v>
          </cell>
          <cell r="T13">
            <v>12</v>
          </cell>
        </row>
        <row r="14">
          <cell r="E14">
            <v>5</v>
          </cell>
          <cell r="F14">
            <v>11</v>
          </cell>
          <cell r="G14" t="str">
            <v>БИО Топ</v>
          </cell>
          <cell r="H14">
            <v>34</v>
          </cell>
          <cell r="I14" t="str">
            <v>Барышникова Таисия (б/р), Нахимовский Артём (б/р), Подошвина Арина (б/р), Желтова Полина (б/р), Наумовец Лев (б/р), Степанова Татьяна (б/р)</v>
          </cell>
          <cell r="J14" t="str">
            <v>Санкт-Петербург</v>
          </cell>
          <cell r="K14">
            <v>9</v>
          </cell>
          <cell r="L14">
            <v>60</v>
          </cell>
          <cell r="M14">
            <v>0</v>
          </cell>
          <cell r="N14">
            <v>0</v>
          </cell>
          <cell r="O14">
            <v>4</v>
          </cell>
          <cell r="P14">
            <v>255</v>
          </cell>
          <cell r="Q14">
            <v>29</v>
          </cell>
          <cell r="R14">
            <v>0</v>
          </cell>
          <cell r="S14">
            <v>315.00002000033436</v>
          </cell>
          <cell r="T14">
            <v>5</v>
          </cell>
        </row>
        <row r="15">
          <cell r="E15">
            <v>29</v>
          </cell>
          <cell r="F15">
            <v>12</v>
          </cell>
          <cell r="G15" t="str">
            <v>Муми-Тролли</v>
          </cell>
          <cell r="H15" t="str">
            <v>1_7 </v>
          </cell>
          <cell r="I15" t="str">
            <v>Титова Лера (б/р), Калинина Лиза (б/р), Мордасов Гена (б/р), Шип Соня (б/р), Карпов Ярослав (б/р), Подгорная Настасья (б/р)</v>
          </cell>
          <cell r="J15" t="str">
            <v>Санкт-Петербург</v>
          </cell>
          <cell r="K15">
            <v>22</v>
          </cell>
          <cell r="L15">
            <v>0</v>
          </cell>
          <cell r="M15">
            <v>0</v>
          </cell>
          <cell r="N15">
            <v>0</v>
          </cell>
          <cell r="O15">
            <v>27</v>
          </cell>
          <cell r="P15">
            <v>0</v>
          </cell>
          <cell r="Q15">
            <v>29</v>
          </cell>
          <cell r="R15">
            <v>0</v>
          </cell>
          <cell r="S15">
            <v>3.571762904766254E-06</v>
          </cell>
          <cell r="T15">
            <v>29</v>
          </cell>
        </row>
        <row r="16">
          <cell r="E16">
            <v>24</v>
          </cell>
          <cell r="F16">
            <v>13</v>
          </cell>
          <cell r="G16" t="str">
            <v>Штурм</v>
          </cell>
          <cell r="H16" t="str">
            <v>1_9</v>
          </cell>
          <cell r="I16" t="str">
            <v>Широкова Настя (б/р), Кропачёва Ксения (б/р), Кропачёва Анастасия (б/р), Бубен Артём (б/р), Пединская Кристина (б/р), Репин Василий (б/р)</v>
          </cell>
          <cell r="J16" t="str">
            <v>Санкт-Петербург</v>
          </cell>
          <cell r="K16">
            <v>19</v>
          </cell>
          <cell r="L16">
            <v>10</v>
          </cell>
          <cell r="M16">
            <v>0</v>
          </cell>
          <cell r="N16">
            <v>0</v>
          </cell>
          <cell r="O16">
            <v>24</v>
          </cell>
          <cell r="P16">
            <v>0</v>
          </cell>
          <cell r="Q16">
            <v>29</v>
          </cell>
          <cell r="R16">
            <v>0</v>
          </cell>
          <cell r="S16">
            <v>10.000004000334334</v>
          </cell>
          <cell r="T16">
            <v>24</v>
          </cell>
        </row>
        <row r="17">
          <cell r="E17">
            <v>23</v>
          </cell>
          <cell r="F17">
            <v>14</v>
          </cell>
          <cell r="G17" t="str">
            <v>Ветерок</v>
          </cell>
          <cell r="H17">
            <v>35</v>
          </cell>
          <cell r="I17" t="str">
            <v>Берлин Лев (б/р), Чебанова Мария (б/р), Широкова Анна (б/р), Березин Фёдор (б/р), Шим Люба (б/р), Антипова Вика (б/р)</v>
          </cell>
          <cell r="J17" t="str">
            <v>Санкт-Петербург</v>
          </cell>
          <cell r="K17">
            <v>24</v>
          </cell>
          <cell r="L17">
            <v>0</v>
          </cell>
          <cell r="M17">
            <v>0</v>
          </cell>
          <cell r="N17">
            <v>0</v>
          </cell>
          <cell r="O17">
            <v>20</v>
          </cell>
          <cell r="P17">
            <v>15</v>
          </cell>
          <cell r="Q17">
            <v>29</v>
          </cell>
          <cell r="R17">
            <v>0</v>
          </cell>
          <cell r="S17">
            <v>15.000004762239096</v>
          </cell>
          <cell r="T17">
            <v>23</v>
          </cell>
        </row>
        <row r="18">
          <cell r="E18">
            <v>20</v>
          </cell>
          <cell r="F18">
            <v>15</v>
          </cell>
          <cell r="G18" t="str">
            <v>Т/к Остров</v>
          </cell>
          <cell r="H18" t="str">
            <v>1_10</v>
          </cell>
          <cell r="I18" t="str">
            <v>Селезнёв Елисей (б/р), Машура Ксюша (б/р), Ладина Полина (б/р), Некрасова Рита (б/р), Тишкина Дима (б/р), Щербакова Маша (б/р)</v>
          </cell>
          <cell r="J18" t="str">
            <v>Санкт-Петербург</v>
          </cell>
          <cell r="K18">
            <v>20</v>
          </cell>
          <cell r="L18">
            <v>5</v>
          </cell>
          <cell r="M18">
            <v>0</v>
          </cell>
          <cell r="N18">
            <v>0</v>
          </cell>
          <cell r="O18">
            <v>19</v>
          </cell>
          <cell r="P18">
            <v>30</v>
          </cell>
          <cell r="Q18">
            <v>29</v>
          </cell>
          <cell r="R18">
            <v>0</v>
          </cell>
          <cell r="S18">
            <v>35.00000500033433</v>
          </cell>
          <cell r="T18">
            <v>20</v>
          </cell>
        </row>
        <row r="19">
          <cell r="E19">
            <v>27</v>
          </cell>
          <cell r="F19">
            <v>16</v>
          </cell>
          <cell r="G19" t="str">
            <v>Т/К Остров 2</v>
          </cell>
          <cell r="H19" t="str">
            <v>1_10(2)</v>
          </cell>
          <cell r="I19" t="str">
            <v>Ким Миша (б/р), Шаталова Карина (б/р), Ким Кристина (б/р), Афанасьвева Катя (б/р), Ладина Полина (б/р), Тишкин Дима (б/р)</v>
          </cell>
          <cell r="J19" t="str">
            <v>Санкт-Петербург</v>
          </cell>
          <cell r="K19">
            <v>21</v>
          </cell>
          <cell r="L19">
            <v>0</v>
          </cell>
          <cell r="M19">
            <v>0</v>
          </cell>
          <cell r="N19">
            <v>0</v>
          </cell>
          <cell r="O19">
            <v>25</v>
          </cell>
          <cell r="P19">
            <v>0</v>
          </cell>
          <cell r="Q19">
            <v>29</v>
          </cell>
          <cell r="R19">
            <v>0</v>
          </cell>
          <cell r="S19">
            <v>3.846488179491726E-06</v>
          </cell>
          <cell r="T19">
            <v>27</v>
          </cell>
        </row>
        <row r="20">
          <cell r="E20">
            <v>15</v>
          </cell>
          <cell r="F20">
            <v>17</v>
          </cell>
          <cell r="G20" t="str">
            <v>Наутилус</v>
          </cell>
          <cell r="H20" t="str">
            <v>1_5</v>
          </cell>
          <cell r="I20" t="str">
            <v>Григоренко Анна (б/р), Корянова Дарья (б/р), Соловьёв Богдан (б/р), Самко Максим (б/р), Рагель Олеся (б/р), Горяев Пётр (б/р)</v>
          </cell>
          <cell r="J20" t="str">
            <v>Санкт-Петербург</v>
          </cell>
          <cell r="K20">
            <v>15</v>
          </cell>
          <cell r="L20">
            <v>30</v>
          </cell>
          <cell r="M20">
            <v>0</v>
          </cell>
          <cell r="N20">
            <v>0</v>
          </cell>
          <cell r="O20">
            <v>15</v>
          </cell>
          <cell r="P20">
            <v>90</v>
          </cell>
          <cell r="Q20">
            <v>29</v>
          </cell>
          <cell r="R20">
            <v>0</v>
          </cell>
          <cell r="S20">
            <v>120.00000625033432</v>
          </cell>
          <cell r="T20">
            <v>15</v>
          </cell>
        </row>
        <row r="21">
          <cell r="E21">
            <v>21</v>
          </cell>
          <cell r="F21">
            <v>18</v>
          </cell>
          <cell r="G21" t="str">
            <v>Чёрный дракон</v>
          </cell>
          <cell r="H21" t="str">
            <v>1_13</v>
          </cell>
          <cell r="I21" t="str">
            <v>Голик Илья (б/р), Голик Данил (б/р), Киселёв Артур (б/р), Киселёв Андрей (б/р), Савран Рома (б/р), Егоров Андрей (б/р), Сиклин Дима (б/р)</v>
          </cell>
          <cell r="J21" t="str">
            <v>Санкт-Петербург</v>
          </cell>
          <cell r="K21">
            <v>14</v>
          </cell>
          <cell r="L21">
            <v>35</v>
          </cell>
          <cell r="M21">
            <v>0</v>
          </cell>
          <cell r="N21">
            <v>0</v>
          </cell>
          <cell r="O21">
            <v>22</v>
          </cell>
          <cell r="P21">
            <v>0</v>
          </cell>
          <cell r="Q21">
            <v>29</v>
          </cell>
          <cell r="R21">
            <v>0</v>
          </cell>
          <cell r="S21">
            <v>35.00000434816042</v>
          </cell>
          <cell r="T21">
            <v>21</v>
          </cell>
        </row>
        <row r="22">
          <cell r="E22">
            <v>18</v>
          </cell>
          <cell r="F22">
            <v>19</v>
          </cell>
          <cell r="G22" t="str">
            <v>ДДЮТ ФР РН</v>
          </cell>
          <cell r="H22">
            <v>47</v>
          </cell>
          <cell r="I22" t="str">
            <v>Идоленко Татьяна (б/р), Баркевич Максим (б/р), Цветкова Милана (б/р), Ефремов Никита (б/р), Томаржевская Елизавета (б/р), Резниченко Кристина (б/р)</v>
          </cell>
          <cell r="J22" t="str">
            <v>Санкт-Петербург</v>
          </cell>
          <cell r="K22">
            <v>17</v>
          </cell>
          <cell r="L22">
            <v>20</v>
          </cell>
          <cell r="M22">
            <v>0</v>
          </cell>
          <cell r="N22">
            <v>0</v>
          </cell>
          <cell r="O22">
            <v>18</v>
          </cell>
          <cell r="P22">
            <v>45</v>
          </cell>
          <cell r="Q22">
            <v>29</v>
          </cell>
          <cell r="R22">
            <v>0</v>
          </cell>
          <cell r="S22">
            <v>65.00000526349221</v>
          </cell>
          <cell r="T22">
            <v>18</v>
          </cell>
        </row>
        <row r="23">
          <cell r="E23">
            <v>16</v>
          </cell>
          <cell r="F23">
            <v>20</v>
          </cell>
          <cell r="G23" t="str">
            <v>Фонтанка 32</v>
          </cell>
          <cell r="H23">
            <v>40</v>
          </cell>
          <cell r="I23" t="str">
            <v>Шептунов Сергей (б/р), Метлицкий Илья (б/р), Логинов Даня (б/р), Соколова Лиза (б/р), Муслимова Полина (б/р), Якинович Максим (б/р)</v>
          </cell>
          <cell r="J23" t="str">
            <v>Санкт-Петербург</v>
          </cell>
          <cell r="K23">
            <v>23</v>
          </cell>
          <cell r="L23">
            <v>0</v>
          </cell>
          <cell r="M23">
            <v>0</v>
          </cell>
          <cell r="N23">
            <v>0</v>
          </cell>
          <cell r="O23">
            <v>14</v>
          </cell>
          <cell r="P23">
            <v>105</v>
          </cell>
          <cell r="Q23">
            <v>29</v>
          </cell>
          <cell r="R23">
            <v>0</v>
          </cell>
          <cell r="S23">
            <v>105.00000666700099</v>
          </cell>
          <cell r="T23">
            <v>16</v>
          </cell>
        </row>
        <row r="24">
          <cell r="E24">
            <v>8</v>
          </cell>
          <cell r="F24">
            <v>21</v>
          </cell>
          <cell r="G24" t="str">
            <v>ГБУ ДоДДТ Петроградского р-на</v>
          </cell>
          <cell r="H24">
            <v>270</v>
          </cell>
          <cell r="I24" t="str">
            <v>Леивитский Михаил (б/р), Хохрина Ксения (б/р), Зельгер Татьяна (б/р), Орлов Михаил (б/р), Палавинский Кирилл (б/р), Крылов Сергей (б/р)</v>
          </cell>
          <cell r="J24" t="str">
            <v>Санкт-Петербург</v>
          </cell>
          <cell r="K24">
            <v>12</v>
          </cell>
          <cell r="L24">
            <v>45</v>
          </cell>
          <cell r="M24">
            <v>0</v>
          </cell>
          <cell r="N24">
            <v>0</v>
          </cell>
          <cell r="O24">
            <v>5</v>
          </cell>
          <cell r="P24">
            <v>240</v>
          </cell>
          <cell r="Q24">
            <v>29</v>
          </cell>
          <cell r="R24">
            <v>0</v>
          </cell>
          <cell r="S24">
            <v>285.00001666700103</v>
          </cell>
          <cell r="T24">
            <v>8</v>
          </cell>
        </row>
        <row r="25">
          <cell r="E25">
            <v>6</v>
          </cell>
          <cell r="F25">
            <v>22</v>
          </cell>
          <cell r="G25" t="str">
            <v>339-2</v>
          </cell>
          <cell r="H25">
            <v>41</v>
          </cell>
          <cell r="I25" t="str">
            <v>Соловьёв Павел (б/р), Ермолаев Юрий (б/р), Гарькушина Мария (б/р), Новичков Марк (б/р), Колесников Витя (б/р), Шампань Ксения (б/р)</v>
          </cell>
          <cell r="J25" t="str">
            <v>Санкт-Петербург</v>
          </cell>
          <cell r="K25">
            <v>6</v>
          </cell>
          <cell r="L25">
            <v>75</v>
          </cell>
          <cell r="M25">
            <v>0</v>
          </cell>
          <cell r="N25">
            <v>0</v>
          </cell>
          <cell r="O25">
            <v>6</v>
          </cell>
          <cell r="P25">
            <v>225</v>
          </cell>
          <cell r="Q25">
            <v>29</v>
          </cell>
          <cell r="R25">
            <v>0</v>
          </cell>
          <cell r="S25">
            <v>300.0000142860486</v>
          </cell>
          <cell r="T25">
            <v>6</v>
          </cell>
        </row>
        <row r="26">
          <cell r="E26">
            <v>7</v>
          </cell>
          <cell r="F26">
            <v>23</v>
          </cell>
          <cell r="G26" t="str">
            <v>339-3</v>
          </cell>
          <cell r="H26" t="str">
            <v>339_3</v>
          </cell>
          <cell r="I26" t="str">
            <v>Тузов Роман (б/р), Биссенбаев Руслан (б/р), Фёдоров Егор (б/р), Протопопова Диана (б/р), Колесникова Анна (б/р), Чинная Евгения (б/р)</v>
          </cell>
          <cell r="J26" t="str">
            <v>Санкт-Петербург</v>
          </cell>
          <cell r="K26">
            <v>5</v>
          </cell>
          <cell r="L26">
            <v>80</v>
          </cell>
          <cell r="M26">
            <v>0</v>
          </cell>
          <cell r="N26">
            <v>0</v>
          </cell>
          <cell r="O26">
            <v>7</v>
          </cell>
          <cell r="P26">
            <v>210</v>
          </cell>
          <cell r="Q26">
            <v>29</v>
          </cell>
          <cell r="R26">
            <v>0</v>
          </cell>
          <cell r="S26">
            <v>290.0000125003344</v>
          </cell>
          <cell r="T26">
            <v>7</v>
          </cell>
        </row>
        <row r="27">
          <cell r="E27">
            <v>10</v>
          </cell>
          <cell r="F27">
            <v>24</v>
          </cell>
          <cell r="G27" t="str">
            <v>(2-9)</v>
          </cell>
          <cell r="H27" t="str">
            <v>2_9</v>
          </cell>
          <cell r="I27" t="str">
            <v>Шишкина Элина (б/р)Кованцев Паша (б/р), Гурин Максим (б/р), Гурин Артём (б/р), Буланов Константин (б/р), Бирюков Артём (б/р)</v>
          </cell>
          <cell r="J27" t="str">
            <v>Санкт-Петербург</v>
          </cell>
          <cell r="K27">
            <v>10</v>
          </cell>
          <cell r="L27">
            <v>55</v>
          </cell>
          <cell r="M27">
            <v>0</v>
          </cell>
          <cell r="N27">
            <v>0</v>
          </cell>
          <cell r="O27">
            <v>9</v>
          </cell>
          <cell r="P27">
            <v>180</v>
          </cell>
          <cell r="Q27">
            <v>29</v>
          </cell>
          <cell r="R27">
            <v>0</v>
          </cell>
          <cell r="S27">
            <v>235.00001000033433</v>
          </cell>
          <cell r="T27">
            <v>10</v>
          </cell>
        </row>
        <row r="28">
          <cell r="E28">
            <v>26</v>
          </cell>
          <cell r="F28">
            <v>25</v>
          </cell>
          <cell r="G28" t="str">
            <v>Чёрные драконы</v>
          </cell>
          <cell r="H28" t="str">
            <v>36_1</v>
          </cell>
          <cell r="I28" t="str">
            <v>Голик Илья (б/р), Голик Данил (б/р), Савран Рома (б/р), Киселёв Артур (б/р), Силкин Дима (б/р), Арнользи Мария (б/р)</v>
          </cell>
          <cell r="J28" t="str">
            <v>Санкт-Петербург</v>
          </cell>
          <cell r="K28">
            <v>26</v>
          </cell>
          <cell r="L28">
            <v>0</v>
          </cell>
          <cell r="M28">
            <v>0</v>
          </cell>
          <cell r="N28">
            <v>0</v>
          </cell>
          <cell r="O28">
            <v>23</v>
          </cell>
          <cell r="P28">
            <v>0</v>
          </cell>
          <cell r="Q28">
            <v>29</v>
          </cell>
          <cell r="R28">
            <v>0</v>
          </cell>
          <cell r="S28">
            <v>4.167001000003705E-06</v>
          </cell>
          <cell r="T28">
            <v>26</v>
          </cell>
        </row>
        <row r="29">
          <cell r="E29">
            <v>25</v>
          </cell>
          <cell r="F29">
            <v>26</v>
          </cell>
          <cell r="G29" t="str">
            <v>Гор_Сютур_Остров</v>
          </cell>
          <cell r="H29">
            <v>46</v>
          </cell>
          <cell r="I29" t="str">
            <v>Степанова Арина (б/р), Лыдин Андрей (б/р), Ульянов Андрей (б/р), Нестерова Катя (б/р), Бакишева Маша (б/р), Абрамова Полина (б/р)</v>
          </cell>
          <cell r="J29" t="str">
            <v>Санкт-Петербург</v>
          </cell>
          <cell r="K29">
            <v>27</v>
          </cell>
          <cell r="L29">
            <v>0</v>
          </cell>
          <cell r="M29">
            <v>0</v>
          </cell>
          <cell r="N29">
            <v>0</v>
          </cell>
          <cell r="O29">
            <v>21</v>
          </cell>
          <cell r="P29">
            <v>0</v>
          </cell>
          <cell r="Q29">
            <v>29</v>
          </cell>
          <cell r="R29">
            <v>0</v>
          </cell>
          <cell r="S29">
            <v>4.545788878791452E-06</v>
          </cell>
          <cell r="T29">
            <v>25</v>
          </cell>
        </row>
        <row r="30">
          <cell r="E30">
            <v>17</v>
          </cell>
          <cell r="F30">
            <v>27</v>
          </cell>
          <cell r="G30" t="str">
            <v>339_1</v>
          </cell>
          <cell r="H30" t="str">
            <v>339-1</v>
          </cell>
          <cell r="I30" t="str">
            <v>Колесникова Анна (б/р), Урывков Роман (б/р), Чинная Евгения (б/р), Протонова Диана (б/р), Чупрынин Тимур (б/р), Козельская Вероника (б/р)</v>
          </cell>
          <cell r="J30" t="str">
            <v>Санкт-Петербург</v>
          </cell>
          <cell r="K30">
            <v>28</v>
          </cell>
          <cell r="L30">
            <v>0</v>
          </cell>
          <cell r="M30">
            <v>0</v>
          </cell>
          <cell r="N30">
            <v>0</v>
          </cell>
          <cell r="O30">
            <v>16</v>
          </cell>
          <cell r="P30">
            <v>75</v>
          </cell>
          <cell r="Q30">
            <v>29</v>
          </cell>
          <cell r="R30">
            <v>0</v>
          </cell>
          <cell r="S30">
            <v>75.00000588268726</v>
          </cell>
          <cell r="T30">
            <v>17</v>
          </cell>
        </row>
        <row r="31">
          <cell r="E31">
            <v>28</v>
          </cell>
          <cell r="F31">
            <v>28</v>
          </cell>
          <cell r="G31" t="str">
            <v>Алексеевские</v>
          </cell>
          <cell r="H31" t="str">
            <v>1_1</v>
          </cell>
          <cell r="I31" t="str">
            <v>Медведева Василиса (б/р), Андреева Лена (б/р), Тихонов Вова (б/р), Пухов Валя (б/р), Виноградов Артём (б/р), Чистович Никита (б/р)</v>
          </cell>
          <cell r="J31" t="str">
            <v>Санкт-Петербург</v>
          </cell>
          <cell r="K31">
            <v>29</v>
          </cell>
          <cell r="L31">
            <v>0</v>
          </cell>
          <cell r="M31">
            <v>0</v>
          </cell>
          <cell r="N31">
            <v>0</v>
          </cell>
          <cell r="O31">
            <v>26</v>
          </cell>
          <cell r="P31">
            <v>0</v>
          </cell>
          <cell r="Q31">
            <v>29</v>
          </cell>
          <cell r="R31">
            <v>0</v>
          </cell>
          <cell r="S31">
            <v>3.704038037040372E-06</v>
          </cell>
          <cell r="T31">
            <v>28</v>
          </cell>
        </row>
        <row r="32">
          <cell r="E32">
            <v>14</v>
          </cell>
          <cell r="F32">
            <v>29</v>
          </cell>
          <cell r="G32" t="str">
            <v>Титаник</v>
          </cell>
          <cell r="H32" t="str">
            <v>2_16</v>
          </cell>
          <cell r="I32" t="str">
            <v>Буй Павел (б/р), Ефименко Екатерина (б/р), Филимонов Иван (б/р), Зыкова Мария (б/р), Васильева Анна (б/р), Арзуманьян София (б/р)</v>
          </cell>
          <cell r="J32" t="str">
            <v>Санкт-Петербург</v>
          </cell>
          <cell r="K32">
            <v>25</v>
          </cell>
          <cell r="L32">
            <v>0</v>
          </cell>
          <cell r="M32">
            <v>0</v>
          </cell>
          <cell r="N32">
            <v>0</v>
          </cell>
          <cell r="O32">
            <v>11</v>
          </cell>
          <cell r="P32">
            <v>150</v>
          </cell>
          <cell r="Q32">
            <v>29</v>
          </cell>
          <cell r="R32">
            <v>0</v>
          </cell>
          <cell r="S32">
            <v>150.00000833366767</v>
          </cell>
          <cell r="T32">
            <v>14</v>
          </cell>
        </row>
        <row r="33">
          <cell r="E33" t="e">
            <v>#VALUE!</v>
          </cell>
          <cell r="F33">
            <v>30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</row>
        <row r="34">
          <cell r="E34" t="e">
            <v>#VALUE!</v>
          </cell>
          <cell r="F34">
            <v>31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</row>
        <row r="35">
          <cell r="E35" t="e">
            <v>#VALUE!</v>
          </cell>
          <cell r="F35">
            <v>32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</row>
        <row r="39">
          <cell r="F39" t="str">
            <v>R-6 женщины</v>
          </cell>
        </row>
        <row r="40">
          <cell r="E40">
            <v>1</v>
          </cell>
          <cell r="F40">
            <v>1</v>
          </cell>
          <cell r="G40" t="str">
            <v>Амфибия</v>
          </cell>
          <cell r="H40">
            <v>37</v>
          </cell>
          <cell r="I40" t="str">
            <v>Павлович Татьяна (б/р), Егорова Анастасия (б/р), Марусик Вера (б/р), Павлович Анастасия (б/р), Павлова Полина (б/р), Бурмак Ксения (б/р)</v>
          </cell>
          <cell r="J40" t="str">
            <v>Санкт-Петербург</v>
          </cell>
          <cell r="K40">
            <v>1</v>
          </cell>
          <cell r="L40">
            <v>100</v>
          </cell>
          <cell r="M40">
            <v>1</v>
          </cell>
          <cell r="N40">
            <v>200</v>
          </cell>
          <cell r="O40">
            <v>1</v>
          </cell>
          <cell r="P40">
            <v>300</v>
          </cell>
          <cell r="Q40">
            <v>1</v>
          </cell>
          <cell r="R40">
            <v>400</v>
          </cell>
          <cell r="S40">
            <v>1000.0000500050004</v>
          </cell>
          <cell r="T40">
            <v>1</v>
          </cell>
        </row>
        <row r="41">
          <cell r="E41">
            <v>2</v>
          </cell>
          <cell r="F41">
            <v>2</v>
          </cell>
          <cell r="G41" t="str">
            <v>Ласточки</v>
          </cell>
          <cell r="H41">
            <v>32</v>
          </cell>
          <cell r="I41" t="str">
            <v>Зверева Мария (б/р), Козырева Эльвира (б/р), Гришина Анна (б/р), Костенко Катя (б/р), Лукина Ульяна (3юн, 2009), Витвицкая Маша (б/р)</v>
          </cell>
          <cell r="J41" t="str">
            <v>Санкт-Петербург</v>
          </cell>
          <cell r="K41">
            <v>3</v>
          </cell>
          <cell r="L41">
            <v>90</v>
          </cell>
          <cell r="M41">
            <v>2</v>
          </cell>
          <cell r="N41">
            <v>190</v>
          </cell>
          <cell r="O41">
            <v>2</v>
          </cell>
          <cell r="P41">
            <v>285</v>
          </cell>
          <cell r="Q41">
            <v>2</v>
          </cell>
          <cell r="R41">
            <v>380</v>
          </cell>
          <cell r="S41">
            <v>945.000033336667</v>
          </cell>
          <cell r="T41">
            <v>2</v>
          </cell>
        </row>
        <row r="42">
          <cell r="E42">
            <v>3</v>
          </cell>
          <cell r="F42">
            <v>3</v>
          </cell>
          <cell r="G42" t="str">
            <v>Молния</v>
          </cell>
          <cell r="H42">
            <v>36</v>
          </cell>
          <cell r="I42" t="str">
            <v>Корчагина Лиза (б/р), Коровина Лиза (б/р), Моисеева Ксения (б/р), Чернова Маша (б/р), Сергеева Даша (б/р), Попова Варя (б/р)</v>
          </cell>
          <cell r="J42" t="str">
            <v>Санкт-Петербург</v>
          </cell>
          <cell r="K42">
            <v>2</v>
          </cell>
          <cell r="L42">
            <v>95</v>
          </cell>
          <cell r="M42">
            <v>0</v>
          </cell>
          <cell r="N42">
            <v>0</v>
          </cell>
          <cell r="O42">
            <v>3</v>
          </cell>
          <cell r="P42">
            <v>270</v>
          </cell>
          <cell r="Q42">
            <v>3</v>
          </cell>
          <cell r="R42">
            <v>360</v>
          </cell>
          <cell r="S42">
            <v>725.000025002501</v>
          </cell>
          <cell r="T42">
            <v>3</v>
          </cell>
        </row>
        <row r="43">
          <cell r="E43" t="e">
            <v>#VALUE!</v>
          </cell>
          <cell r="F43">
            <v>4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</row>
        <row r="44">
          <cell r="E44" t="e">
            <v>#VALUE!</v>
          </cell>
          <cell r="F44">
            <v>5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</row>
        <row r="45">
          <cell r="E45" t="e">
            <v>#VALUE!</v>
          </cell>
          <cell r="F45">
            <v>6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</row>
        <row r="46">
          <cell r="E46" t="e">
            <v>#VALUE!</v>
          </cell>
          <cell r="F46">
            <v>7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</row>
        <row r="47">
          <cell r="E47" t="e">
            <v>#VALUE!</v>
          </cell>
          <cell r="F47">
            <v>8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</row>
        <row r="48">
          <cell r="E48" t="e">
            <v>#VALUE!</v>
          </cell>
          <cell r="F48">
            <v>9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</row>
        <row r="49">
          <cell r="E49" t="e">
            <v>#VALUE!</v>
          </cell>
          <cell r="F49">
            <v>10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</row>
        <row r="50">
          <cell r="E50" t="e">
            <v>#VALUE!</v>
          </cell>
          <cell r="F50">
            <v>11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</row>
        <row r="51">
          <cell r="E51" t="e">
            <v>#VALUE!</v>
          </cell>
          <cell r="F51">
            <v>12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</row>
        <row r="52">
          <cell r="E52" t="e">
            <v>#VALUE!</v>
          </cell>
          <cell r="F52">
            <v>13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</row>
        <row r="53">
          <cell r="E53" t="e">
            <v>#VALUE!</v>
          </cell>
          <cell r="F53">
            <v>14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</row>
        <row r="54">
          <cell r="E54" t="e">
            <v>#VALUE!</v>
          </cell>
          <cell r="F54">
            <v>15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</row>
        <row r="55">
          <cell r="E55" t="e">
            <v>#VALUE!</v>
          </cell>
          <cell r="F55">
            <v>16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E56" t="e">
            <v>#VALUE!</v>
          </cell>
          <cell r="F56">
            <v>17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E57" t="e">
            <v>#VALUE!</v>
          </cell>
          <cell r="F57">
            <v>18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</row>
        <row r="58">
          <cell r="E58" t="e">
            <v>#VALUE!</v>
          </cell>
          <cell r="F58">
            <v>19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</row>
        <row r="59">
          <cell r="E59" t="e">
            <v>#VALUE!</v>
          </cell>
          <cell r="F59">
            <v>20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</row>
        <row r="60">
          <cell r="E60" t="e">
            <v>#VALUE!</v>
          </cell>
          <cell r="F60">
            <v>21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</row>
        <row r="61">
          <cell r="E61" t="e">
            <v>#VALUE!</v>
          </cell>
          <cell r="F61">
            <v>22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</row>
        <row r="62">
          <cell r="E62" t="e">
            <v>#VALUE!</v>
          </cell>
          <cell r="F62">
            <v>23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</row>
        <row r="63">
          <cell r="E63" t="e">
            <v>#VALUE!</v>
          </cell>
          <cell r="F63">
            <v>24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</row>
        <row r="64">
          <cell r="E64" t="e">
            <v>#VALUE!</v>
          </cell>
          <cell r="F64">
            <v>25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</row>
        <row r="65">
          <cell r="E65" t="e">
            <v>#VALUE!</v>
          </cell>
          <cell r="F65">
            <v>26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</row>
        <row r="66">
          <cell r="E66" t="e">
            <v>#VALUE!</v>
          </cell>
          <cell r="F66">
            <v>27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</row>
        <row r="67">
          <cell r="E67" t="e">
            <v>#VALUE!</v>
          </cell>
          <cell r="F67">
            <v>28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E68" t="e">
            <v>#VALUE!</v>
          </cell>
          <cell r="F68">
            <v>29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E69" t="e">
            <v>#VALUE!</v>
          </cell>
          <cell r="F69">
            <v>30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E70" t="e">
            <v>#VALUE!</v>
          </cell>
          <cell r="F70">
            <v>31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</row>
        <row r="71">
          <cell r="E71" t="e">
            <v>#VALUE!</v>
          </cell>
          <cell r="F71">
            <v>32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</row>
        <row r="75">
          <cell r="F75" t="str">
            <v>R-6 мужчины</v>
          </cell>
        </row>
        <row r="76">
          <cell r="E76" t="e">
            <v>#VALUE!</v>
          </cell>
          <cell r="F76">
            <v>1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</row>
        <row r="77">
          <cell r="E77" t="e">
            <v>#VALUE!</v>
          </cell>
          <cell r="F77">
            <v>2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E78" t="e">
            <v>#VALUE!</v>
          </cell>
          <cell r="F78">
            <v>3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E79" t="e">
            <v>#VALUE!</v>
          </cell>
          <cell r="F79">
            <v>4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E80" t="e">
            <v>#VALUE!</v>
          </cell>
          <cell r="F80">
            <v>5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E81" t="e">
            <v>#VALUE!</v>
          </cell>
          <cell r="F81">
            <v>6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E82" t="e">
            <v>#VALUE!</v>
          </cell>
          <cell r="F82">
            <v>7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E83" t="e">
            <v>#VALUE!</v>
          </cell>
          <cell r="F83">
            <v>8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E84" t="e">
            <v>#VALUE!</v>
          </cell>
          <cell r="F84">
            <v>9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E85" t="e">
            <v>#VALUE!</v>
          </cell>
          <cell r="F85">
            <v>10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</row>
        <row r="86">
          <cell r="E86" t="e">
            <v>#VALUE!</v>
          </cell>
          <cell r="F86">
            <v>11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</row>
        <row r="87">
          <cell r="E87" t="e">
            <v>#VALUE!</v>
          </cell>
          <cell r="F87">
            <v>12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</row>
        <row r="88">
          <cell r="E88" t="e">
            <v>#VALUE!</v>
          </cell>
          <cell r="F88">
            <v>13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</row>
        <row r="89">
          <cell r="E89" t="e">
            <v>#VALUE!</v>
          </cell>
          <cell r="F89">
            <v>14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</row>
        <row r="90">
          <cell r="E90" t="e">
            <v>#VALUE!</v>
          </cell>
          <cell r="F90">
            <v>15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</row>
        <row r="91">
          <cell r="E91" t="e">
            <v>#VALUE!</v>
          </cell>
          <cell r="F91">
            <v>16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</row>
        <row r="92">
          <cell r="E92" t="e">
            <v>#VALUE!</v>
          </cell>
          <cell r="F92">
            <v>17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</row>
        <row r="93">
          <cell r="E93" t="e">
            <v>#VALUE!</v>
          </cell>
          <cell r="F93">
            <v>18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</row>
        <row r="94">
          <cell r="E94" t="e">
            <v>#VALUE!</v>
          </cell>
          <cell r="F94">
            <v>19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</row>
        <row r="95">
          <cell r="E95" t="e">
            <v>#VALUE!</v>
          </cell>
          <cell r="F95">
            <v>20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</row>
        <row r="96">
          <cell r="E96" t="e">
            <v>#VALUE!</v>
          </cell>
          <cell r="F96">
            <v>21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</row>
        <row r="97">
          <cell r="E97" t="e">
            <v>#VALUE!</v>
          </cell>
          <cell r="F97">
            <v>22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</row>
        <row r="98">
          <cell r="E98" t="e">
            <v>#VALUE!</v>
          </cell>
          <cell r="F98">
            <v>23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</row>
        <row r="99">
          <cell r="E99" t="e">
            <v>#VALUE!</v>
          </cell>
          <cell r="F99">
            <v>24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</row>
        <row r="100">
          <cell r="E100" t="e">
            <v>#VALUE!</v>
          </cell>
          <cell r="F100">
            <v>25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</row>
        <row r="101">
          <cell r="E101" t="e">
            <v>#VALUE!</v>
          </cell>
          <cell r="F101">
            <v>26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</row>
        <row r="102">
          <cell r="E102" t="e">
            <v>#VALUE!</v>
          </cell>
          <cell r="F102">
            <v>27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</row>
        <row r="103">
          <cell r="E103" t="e">
            <v>#VALUE!</v>
          </cell>
          <cell r="F103">
            <v>28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</row>
        <row r="104">
          <cell r="E104" t="e">
            <v>#VALUE!</v>
          </cell>
          <cell r="F104">
            <v>29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</row>
        <row r="105">
          <cell r="E105" t="e">
            <v>#VALUE!</v>
          </cell>
          <cell r="F105">
            <v>30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E106" t="e">
            <v>#VALUE!</v>
          </cell>
          <cell r="F106">
            <v>31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</row>
        <row r="107">
          <cell r="E107" t="e">
            <v>#VALUE!</v>
          </cell>
          <cell r="F107">
            <v>32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</row>
        <row r="111">
          <cell r="F111" t="str">
            <v>R-6 женщины</v>
          </cell>
        </row>
        <row r="112">
          <cell r="E112" t="e">
            <v>#VALUE!</v>
          </cell>
          <cell r="F112">
            <v>1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</row>
        <row r="113">
          <cell r="E113" t="e">
            <v>#VALUE!</v>
          </cell>
          <cell r="F113">
            <v>2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E114" t="e">
            <v>#VALUE!</v>
          </cell>
          <cell r="F114">
            <v>3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E115" t="e">
            <v>#VALUE!</v>
          </cell>
          <cell r="F115">
            <v>4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</row>
        <row r="116">
          <cell r="E116" t="e">
            <v>#VALUE!</v>
          </cell>
          <cell r="F116">
            <v>5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</row>
        <row r="117">
          <cell r="E117" t="e">
            <v>#VALUE!</v>
          </cell>
          <cell r="F117">
            <v>6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</row>
        <row r="118">
          <cell r="E118" t="e">
            <v>#VALUE!</v>
          </cell>
          <cell r="F118">
            <v>7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E119" t="e">
            <v>#VALUE!</v>
          </cell>
          <cell r="F119">
            <v>8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</row>
        <row r="120">
          <cell r="E120" t="e">
            <v>#VALUE!</v>
          </cell>
          <cell r="F120">
            <v>9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E121" t="e">
            <v>#VALUE!</v>
          </cell>
          <cell r="F121">
            <v>10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E122" t="e">
            <v>#VALUE!</v>
          </cell>
          <cell r="F122">
            <v>11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</row>
        <row r="123">
          <cell r="E123" t="e">
            <v>#VALUE!</v>
          </cell>
          <cell r="F123">
            <v>12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</row>
        <row r="124">
          <cell r="E124" t="e">
            <v>#VALUE!</v>
          </cell>
          <cell r="F124">
            <v>13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E125" t="e">
            <v>#VALUE!</v>
          </cell>
          <cell r="F125">
            <v>14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E126" t="e">
            <v>#VALUE!</v>
          </cell>
          <cell r="F126">
            <v>15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</row>
        <row r="127">
          <cell r="E127" t="e">
            <v>#VALUE!</v>
          </cell>
          <cell r="F127">
            <v>16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</row>
        <row r="128">
          <cell r="E128" t="e">
            <v>#VALUE!</v>
          </cell>
          <cell r="F128">
            <v>17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E129" t="e">
            <v>#VALUE!</v>
          </cell>
          <cell r="F129">
            <v>18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E130" t="e">
            <v>#VALUE!</v>
          </cell>
          <cell r="F130">
            <v>19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</row>
        <row r="131">
          <cell r="E131" t="e">
            <v>#VALUE!</v>
          </cell>
          <cell r="F131">
            <v>20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</row>
        <row r="132">
          <cell r="E132" t="e">
            <v>#VALUE!</v>
          </cell>
          <cell r="F132">
            <v>21</v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E133" t="e">
            <v>#VALUE!</v>
          </cell>
          <cell r="F133">
            <v>22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</row>
        <row r="134">
          <cell r="E134" t="e">
            <v>#VALUE!</v>
          </cell>
          <cell r="F134">
            <v>23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</row>
        <row r="135">
          <cell r="E135" t="e">
            <v>#VALUE!</v>
          </cell>
          <cell r="F135">
            <v>24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E136" t="e">
            <v>#VALUE!</v>
          </cell>
          <cell r="F136">
            <v>25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</row>
        <row r="137">
          <cell r="E137" t="e">
            <v>#VALUE!</v>
          </cell>
          <cell r="F137">
            <v>26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</row>
        <row r="138">
          <cell r="E138" t="e">
            <v>#VALUE!</v>
          </cell>
          <cell r="F138">
            <v>27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</row>
        <row r="139">
          <cell r="E139" t="e">
            <v>#VALUE!</v>
          </cell>
          <cell r="F139">
            <v>28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</row>
        <row r="140">
          <cell r="E140" t="e">
            <v>#VALUE!</v>
          </cell>
          <cell r="F140">
            <v>29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</row>
        <row r="141">
          <cell r="E141" t="e">
            <v>#VALUE!</v>
          </cell>
          <cell r="F141">
            <v>30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</row>
        <row r="142">
          <cell r="E142" t="e">
            <v>#VALUE!</v>
          </cell>
          <cell r="F142">
            <v>31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</row>
        <row r="143">
          <cell r="E143" t="e">
            <v>#VALUE!</v>
          </cell>
          <cell r="F143">
            <v>32</v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</row>
      </sheetData>
      <sheetData sheetId="34">
        <row r="3">
          <cell r="A3" t="str">
            <v>Место</v>
          </cell>
          <cell r="B3" t="str">
            <v>ЧР</v>
          </cell>
          <cell r="C3" t="str">
            <v>КР</v>
          </cell>
          <cell r="D3" t="str">
            <v>ПР24</v>
          </cell>
          <cell r="E3" t="str">
            <v>ПР19</v>
          </cell>
          <cell r="F3" t="str">
            <v>ПР16</v>
          </cell>
          <cell r="G3" t="str">
            <v>ДрР</v>
          </cell>
          <cell r="H3" t="str">
            <v>ДрР24</v>
          </cell>
          <cell r="I3" t="str">
            <v>ДрР19</v>
          </cell>
          <cell r="J3" t="str">
            <v>ДрР16</v>
          </cell>
          <cell r="K3" t="str">
            <v>ЧФО</v>
          </cell>
          <cell r="L3" t="str">
            <v>ПФО24</v>
          </cell>
          <cell r="M3" t="str">
            <v>ПФО19</v>
          </cell>
          <cell r="N3" t="str">
            <v>ПФО16</v>
          </cell>
          <cell r="O3" t="str">
            <v>ЧС</v>
          </cell>
          <cell r="P3" t="str">
            <v>КС</v>
          </cell>
          <cell r="Q3" t="str">
            <v>ПС24</v>
          </cell>
          <cell r="R3" t="str">
            <v>ПС19</v>
          </cell>
          <cell r="S3" t="str">
            <v>ПС16</v>
          </cell>
          <cell r="T3" t="str">
            <v>ДрС</v>
          </cell>
          <cell r="U3" t="str">
            <v>ДрС24</v>
          </cell>
          <cell r="V3" t="str">
            <v>ДрС19</v>
          </cell>
          <cell r="W3" t="str">
            <v>ДрС16</v>
          </cell>
          <cell r="X3" t="str">
            <v>ЧГ</v>
          </cell>
          <cell r="Y3" t="str">
            <v>ПГ</v>
          </cell>
          <cell r="Z3" t="str">
            <v>ДрГ</v>
          </cell>
          <cell r="AA3" t="str">
            <v>Пр</v>
          </cell>
          <cell r="AB3" t="str">
            <v>Пр24</v>
          </cell>
          <cell r="AC3" t="str">
            <v>Пр19</v>
          </cell>
          <cell r="AD3" t="str">
            <v>Пр16</v>
          </cell>
          <cell r="AF3" t="str">
            <v>Место</v>
          </cell>
          <cell r="AG3" t="str">
            <v>ЧР</v>
          </cell>
          <cell r="AH3" t="str">
            <v>КР</v>
          </cell>
          <cell r="AI3" t="str">
            <v>ПР24</v>
          </cell>
          <cell r="AJ3" t="str">
            <v>ПР19</v>
          </cell>
          <cell r="AK3" t="str">
            <v>ПР16</v>
          </cell>
          <cell r="AL3" t="str">
            <v>ДрР</v>
          </cell>
          <cell r="AM3" t="str">
            <v>ДрР24</v>
          </cell>
          <cell r="AN3" t="str">
            <v>ДрР19</v>
          </cell>
          <cell r="AO3" t="str">
            <v>ДрР16</v>
          </cell>
          <cell r="AP3" t="str">
            <v>ЧФО</v>
          </cell>
          <cell r="AQ3" t="str">
            <v>ПФО24</v>
          </cell>
          <cell r="AR3" t="str">
            <v>ПФО19</v>
          </cell>
          <cell r="AS3" t="str">
            <v>ПФО16</v>
          </cell>
          <cell r="AT3" t="str">
            <v>ЧС</v>
          </cell>
          <cell r="AU3" t="str">
            <v>КС</v>
          </cell>
          <cell r="AV3" t="str">
            <v>ПС24</v>
          </cell>
          <cell r="AW3" t="str">
            <v>ПС19</v>
          </cell>
          <cell r="AX3" t="str">
            <v>ПС16</v>
          </cell>
          <cell r="AY3" t="str">
            <v>ДрС</v>
          </cell>
          <cell r="AZ3" t="str">
            <v>ДрС24</v>
          </cell>
          <cell r="BA3" t="str">
            <v>ДрС19</v>
          </cell>
          <cell r="BB3" t="str">
            <v>ДрС16</v>
          </cell>
          <cell r="BC3" t="str">
            <v>ЧГ</v>
          </cell>
          <cell r="BD3" t="str">
            <v>ПГ</v>
          </cell>
          <cell r="BE3" t="str">
            <v>ДрГ</v>
          </cell>
          <cell r="BF3" t="str">
            <v>Пр</v>
          </cell>
          <cell r="BG3" t="str">
            <v>Пр24</v>
          </cell>
          <cell r="BH3" t="str">
            <v>Пр19</v>
          </cell>
          <cell r="BI3" t="str">
            <v>Пр16</v>
          </cell>
        </row>
        <row r="4">
          <cell r="A4">
            <v>1</v>
          </cell>
          <cell r="B4" t="str">
            <v>МС</v>
          </cell>
          <cell r="C4" t="str">
            <v>МС</v>
          </cell>
          <cell r="D4" t="str">
            <v>КМС</v>
          </cell>
          <cell r="E4" t="str">
            <v>КМС</v>
          </cell>
          <cell r="F4" t="str">
            <v>КМС</v>
          </cell>
          <cell r="G4" t="str">
            <v>МС</v>
          </cell>
          <cell r="H4" t="str">
            <v>КМС</v>
          </cell>
          <cell r="I4" t="str">
            <v>КМС</v>
          </cell>
          <cell r="J4" t="str">
            <v>КМС</v>
          </cell>
          <cell r="K4" t="str">
            <v>КМС</v>
          </cell>
          <cell r="L4" t="str">
            <v>2сп</v>
          </cell>
          <cell r="M4" t="str">
            <v>1сп</v>
          </cell>
          <cell r="N4" t="str">
            <v>2сп</v>
          </cell>
          <cell r="O4" t="str">
            <v>1сп</v>
          </cell>
          <cell r="P4" t="str">
            <v>1сп</v>
          </cell>
          <cell r="Q4" t="str">
            <v>3сп</v>
          </cell>
          <cell r="R4" t="str">
            <v>2сп</v>
          </cell>
          <cell r="S4" t="str">
            <v>3сп</v>
          </cell>
          <cell r="T4" t="str">
            <v>2сп</v>
          </cell>
          <cell r="U4" t="str">
            <v>3сп</v>
          </cell>
          <cell r="V4" t="str">
            <v>3сп</v>
          </cell>
          <cell r="W4" t="str">
            <v>3сп</v>
          </cell>
          <cell r="AF4">
            <v>1</v>
          </cell>
          <cell r="AG4" t="str">
            <v>КМС</v>
          </cell>
          <cell r="AH4" t="str">
            <v>КМС</v>
          </cell>
          <cell r="AI4" t="str">
            <v>КМС</v>
          </cell>
          <cell r="AJ4" t="str">
            <v>КМС</v>
          </cell>
          <cell r="AK4" t="str">
            <v>1сп</v>
          </cell>
          <cell r="AL4" t="str">
            <v>КМС</v>
          </cell>
          <cell r="AM4" t="str">
            <v>1сп</v>
          </cell>
          <cell r="AN4" t="str">
            <v>1сп</v>
          </cell>
          <cell r="AO4" t="str">
            <v>1сп</v>
          </cell>
          <cell r="AP4" t="str">
            <v>1сп</v>
          </cell>
          <cell r="AQ4" t="str">
            <v>3сп</v>
          </cell>
          <cell r="AR4" t="str">
            <v>2сп</v>
          </cell>
          <cell r="AS4" t="str">
            <v>3сп</v>
          </cell>
          <cell r="AT4" t="str">
            <v>2сп</v>
          </cell>
          <cell r="AU4" t="str">
            <v>2сп</v>
          </cell>
          <cell r="AV4" t="str">
            <v>3сп</v>
          </cell>
          <cell r="AW4" t="str">
            <v>3сп</v>
          </cell>
          <cell r="AX4" t="str">
            <v>3сп</v>
          </cell>
          <cell r="AY4" t="str">
            <v>2сп</v>
          </cell>
          <cell r="AZ4" t="str">
            <v>1юн</v>
          </cell>
          <cell r="BA4" t="str">
            <v>1юн</v>
          </cell>
          <cell r="BB4" t="str">
            <v>1юн</v>
          </cell>
        </row>
        <row r="5">
          <cell r="A5">
            <v>2</v>
          </cell>
          <cell r="B5" t="str">
            <v>МС</v>
          </cell>
          <cell r="C5" t="str">
            <v>МС</v>
          </cell>
          <cell r="D5" t="str">
            <v>КМС</v>
          </cell>
          <cell r="E5" t="str">
            <v>КМС</v>
          </cell>
          <cell r="F5" t="str">
            <v>КМС</v>
          </cell>
          <cell r="G5" t="str">
            <v>МС</v>
          </cell>
          <cell r="H5" t="str">
            <v>КМС</v>
          </cell>
          <cell r="I5" t="str">
            <v>КМС</v>
          </cell>
          <cell r="J5" t="str">
            <v>1сп</v>
          </cell>
          <cell r="K5" t="str">
            <v>1сп</v>
          </cell>
          <cell r="L5" t="str">
            <v>2сп</v>
          </cell>
          <cell r="M5" t="str">
            <v>2сп</v>
          </cell>
          <cell r="N5" t="str">
            <v>2сп</v>
          </cell>
          <cell r="O5" t="str">
            <v>1сп</v>
          </cell>
          <cell r="P5" t="str">
            <v>1сп</v>
          </cell>
          <cell r="Q5" t="str">
            <v>3сп</v>
          </cell>
          <cell r="R5" t="str">
            <v>3сп</v>
          </cell>
          <cell r="S5" t="str">
            <v>3сп</v>
          </cell>
          <cell r="T5" t="str">
            <v>2сп</v>
          </cell>
          <cell r="U5" t="str">
            <v>1юн</v>
          </cell>
          <cell r="V5" t="str">
            <v>3сп</v>
          </cell>
          <cell r="W5" t="str">
            <v>1юн</v>
          </cell>
          <cell r="AF5">
            <v>2</v>
          </cell>
          <cell r="AG5" t="str">
            <v>КМС</v>
          </cell>
          <cell r="AH5" t="str">
            <v>КМС</v>
          </cell>
          <cell r="AI5" t="str">
            <v>1сп</v>
          </cell>
          <cell r="AJ5" t="str">
            <v>1сп</v>
          </cell>
          <cell r="AK5" t="str">
            <v>1сп</v>
          </cell>
          <cell r="AL5" t="str">
            <v>1сп</v>
          </cell>
          <cell r="AM5" t="str">
            <v>2сп</v>
          </cell>
          <cell r="AN5" t="str">
            <v>1сп</v>
          </cell>
          <cell r="AO5" t="str">
            <v>2сп</v>
          </cell>
          <cell r="AP5" t="str">
            <v>1сп</v>
          </cell>
          <cell r="AQ5" t="str">
            <v>3сп</v>
          </cell>
          <cell r="AR5" t="str">
            <v>3сп</v>
          </cell>
          <cell r="AS5" t="str">
            <v>3сп</v>
          </cell>
          <cell r="AT5" t="str">
            <v>2сп</v>
          </cell>
          <cell r="AU5" t="str">
            <v>2сп</v>
          </cell>
          <cell r="AV5" t="str">
            <v>1юн</v>
          </cell>
          <cell r="AW5" t="str">
            <v>1юн</v>
          </cell>
          <cell r="AX5" t="str">
            <v>1юн</v>
          </cell>
          <cell r="AY5" t="str">
            <v>3сп</v>
          </cell>
          <cell r="AZ5" t="str">
            <v>2юн</v>
          </cell>
          <cell r="BA5" t="str">
            <v>1юн</v>
          </cell>
          <cell r="BB5" t="str">
            <v>2юн</v>
          </cell>
        </row>
        <row r="6">
          <cell r="A6">
            <v>3</v>
          </cell>
          <cell r="B6" t="str">
            <v>МС</v>
          </cell>
          <cell r="C6" t="str">
            <v>МС</v>
          </cell>
          <cell r="D6" t="str">
            <v>КМС</v>
          </cell>
          <cell r="E6" t="str">
            <v>КМС</v>
          </cell>
          <cell r="F6" t="str">
            <v>КМС</v>
          </cell>
          <cell r="G6" t="str">
            <v>КМС</v>
          </cell>
          <cell r="H6" t="str">
            <v>1сп</v>
          </cell>
          <cell r="I6" t="str">
            <v>1сп</v>
          </cell>
          <cell r="J6" t="str">
            <v>1сп</v>
          </cell>
          <cell r="K6" t="str">
            <v>1сп</v>
          </cell>
          <cell r="L6" t="str">
            <v>3сп</v>
          </cell>
          <cell r="M6" t="str">
            <v>2сп</v>
          </cell>
          <cell r="N6" t="str">
            <v>3сп</v>
          </cell>
          <cell r="O6" t="str">
            <v>1сп</v>
          </cell>
          <cell r="P6" t="str">
            <v>2сп</v>
          </cell>
          <cell r="Q6" t="str">
            <v>1юн</v>
          </cell>
          <cell r="R6" t="str">
            <v>3сп</v>
          </cell>
          <cell r="S6" t="str">
            <v>1юн</v>
          </cell>
          <cell r="T6" t="str">
            <v>2сп</v>
          </cell>
          <cell r="U6" t="str">
            <v>1юн</v>
          </cell>
          <cell r="V6" t="str">
            <v>1юн</v>
          </cell>
          <cell r="W6" t="str">
            <v>1юн</v>
          </cell>
          <cell r="AF6">
            <v>3</v>
          </cell>
          <cell r="AG6" t="str">
            <v>КМС</v>
          </cell>
          <cell r="AI6" t="str">
            <v>1сп</v>
          </cell>
          <cell r="AJ6" t="str">
            <v>1сп</v>
          </cell>
          <cell r="AL6" t="str">
            <v>1сп</v>
          </cell>
          <cell r="AM6" t="str">
            <v>2сп</v>
          </cell>
          <cell r="AN6" t="str">
            <v>2сп</v>
          </cell>
          <cell r="AO6" t="str">
            <v>2сп</v>
          </cell>
          <cell r="AP6" t="str">
            <v>2сп</v>
          </cell>
          <cell r="AQ6" t="str">
            <v>1юн</v>
          </cell>
          <cell r="AR6" t="str">
            <v>3сп</v>
          </cell>
          <cell r="AS6" t="str">
            <v>1юн</v>
          </cell>
          <cell r="AT6" t="str">
            <v>2сп</v>
          </cell>
          <cell r="AU6" t="str">
            <v>3сп</v>
          </cell>
          <cell r="AV6" t="str">
            <v>2юн</v>
          </cell>
          <cell r="AW6" t="str">
            <v>1юн</v>
          </cell>
          <cell r="AX6" t="str">
            <v>1юн</v>
          </cell>
          <cell r="AY6" t="str">
            <v>3сп</v>
          </cell>
          <cell r="AZ6" t="str">
            <v>2юн</v>
          </cell>
          <cell r="BA6" t="str">
            <v>2юн</v>
          </cell>
          <cell r="BB6" t="str">
            <v>2юн</v>
          </cell>
        </row>
        <row r="7">
          <cell r="A7">
            <v>4</v>
          </cell>
          <cell r="B7" t="str">
            <v>МС</v>
          </cell>
          <cell r="C7" t="str">
            <v>МС</v>
          </cell>
          <cell r="D7" t="str">
            <v>КМС</v>
          </cell>
          <cell r="E7" t="str">
            <v>КМС</v>
          </cell>
          <cell r="F7" t="str">
            <v>1сп</v>
          </cell>
          <cell r="G7" t="str">
            <v>КМС</v>
          </cell>
          <cell r="H7" t="str">
            <v>2сп</v>
          </cell>
          <cell r="I7" t="str">
            <v>1сп</v>
          </cell>
          <cell r="K7" t="str">
            <v>1сп</v>
          </cell>
          <cell r="M7" t="str">
            <v>3сп</v>
          </cell>
          <cell r="O7" t="str">
            <v>2сп</v>
          </cell>
          <cell r="P7" t="str">
            <v>2сп</v>
          </cell>
          <cell r="Q7" t="str">
            <v>1юн</v>
          </cell>
          <cell r="R7" t="str">
            <v>1юн</v>
          </cell>
          <cell r="S7" t="str">
            <v>1юн</v>
          </cell>
          <cell r="T7" t="str">
            <v>3сп</v>
          </cell>
          <cell r="U7" t="str">
            <v>2юн</v>
          </cell>
          <cell r="V7" t="str">
            <v>1юн</v>
          </cell>
          <cell r="W7" t="str">
            <v>2юн</v>
          </cell>
          <cell r="AF7">
            <v>4</v>
          </cell>
          <cell r="AI7" t="str">
            <v>1сп</v>
          </cell>
          <cell r="AL7" t="str">
            <v>1сп</v>
          </cell>
          <cell r="AN7" t="str">
            <v>2сп</v>
          </cell>
          <cell r="AP7" t="str">
            <v>2сп</v>
          </cell>
          <cell r="AR7" t="str">
            <v>1юн</v>
          </cell>
          <cell r="AT7" t="str">
            <v>3сп</v>
          </cell>
          <cell r="AU7" t="str">
            <v>3сп</v>
          </cell>
          <cell r="AV7" t="str">
            <v>2юн</v>
          </cell>
          <cell r="AW7" t="str">
            <v>2юн</v>
          </cell>
          <cell r="AX7" t="str">
            <v>1юн</v>
          </cell>
          <cell r="AZ7" t="str">
            <v>3юн</v>
          </cell>
          <cell r="BA7" t="str">
            <v>2юн</v>
          </cell>
          <cell r="BB7" t="str">
            <v>3юн</v>
          </cell>
        </row>
        <row r="8">
          <cell r="A8">
            <v>5</v>
          </cell>
          <cell r="B8" t="str">
            <v>КМС</v>
          </cell>
          <cell r="C8" t="str">
            <v>КМС</v>
          </cell>
          <cell r="D8" t="str">
            <v>1сп</v>
          </cell>
          <cell r="E8" t="str">
            <v>1сп</v>
          </cell>
          <cell r="F8" t="str">
            <v>1сп</v>
          </cell>
          <cell r="H8" t="str">
            <v>2сп</v>
          </cell>
          <cell r="M8" t="str">
            <v>3сп</v>
          </cell>
          <cell r="O8" t="str">
            <v>2сп</v>
          </cell>
          <cell r="P8" t="str">
            <v>3сп</v>
          </cell>
          <cell r="Q8" t="str">
            <v>2юн</v>
          </cell>
          <cell r="R8" t="str">
            <v>1юн</v>
          </cell>
          <cell r="S8" t="str">
            <v>1юн</v>
          </cell>
          <cell r="T8" t="str">
            <v>3сп</v>
          </cell>
          <cell r="U8" t="str">
            <v>2юн</v>
          </cell>
          <cell r="V8" t="str">
            <v>2юн</v>
          </cell>
          <cell r="W8" t="str">
            <v>2юн</v>
          </cell>
          <cell r="AF8">
            <v>5</v>
          </cell>
          <cell r="AR8" t="str">
            <v>1юн</v>
          </cell>
          <cell r="AT8" t="str">
            <v>3сп</v>
          </cell>
          <cell r="AW8" t="str">
            <v>2юн</v>
          </cell>
          <cell r="AX8" t="str">
            <v>2юн</v>
          </cell>
          <cell r="AZ8" t="str">
            <v>3юн</v>
          </cell>
          <cell r="BA8" t="str">
            <v>3юн</v>
          </cell>
          <cell r="BB8" t="str">
            <v>3юн</v>
          </cell>
        </row>
        <row r="9">
          <cell r="A9">
            <v>6</v>
          </cell>
          <cell r="B9" t="str">
            <v>КМС</v>
          </cell>
          <cell r="C9" t="str">
            <v>КМС</v>
          </cell>
          <cell r="D9" t="str">
            <v>1сп</v>
          </cell>
          <cell r="E9" t="str">
            <v>1сп</v>
          </cell>
          <cell r="O9" t="str">
            <v>3сп</v>
          </cell>
          <cell r="P9" t="str">
            <v>3сп</v>
          </cell>
          <cell r="Q9" t="str">
            <v>2юн</v>
          </cell>
          <cell r="R9" t="str">
            <v>2юн</v>
          </cell>
          <cell r="S9" t="str">
            <v>2юн</v>
          </cell>
          <cell r="V9" t="str">
            <v>2юн</v>
          </cell>
          <cell r="AF9">
            <v>6</v>
          </cell>
          <cell r="AX9" t="str">
            <v>2юн</v>
          </cell>
          <cell r="BA9" t="str">
            <v>3юн</v>
          </cell>
        </row>
        <row r="10">
          <cell r="A10">
            <v>7</v>
          </cell>
          <cell r="B10" t="str">
            <v>КМС</v>
          </cell>
          <cell r="C10" t="str">
            <v>КМС</v>
          </cell>
          <cell r="O10" t="str">
            <v>3сп</v>
          </cell>
          <cell r="R10" t="str">
            <v>2юн</v>
          </cell>
          <cell r="S10" t="str">
            <v>2юн</v>
          </cell>
          <cell r="AF10">
            <v>7</v>
          </cell>
        </row>
        <row r="11">
          <cell r="A11">
            <v>8</v>
          </cell>
          <cell r="B11" t="str">
            <v>КМС</v>
          </cell>
          <cell r="C11" t="str">
            <v>КМС</v>
          </cell>
          <cell r="S11" t="str">
            <v>2юн</v>
          </cell>
          <cell r="AF11">
            <v>8</v>
          </cell>
        </row>
        <row r="12">
          <cell r="A12">
            <v>9</v>
          </cell>
          <cell r="AF12">
            <v>9</v>
          </cell>
        </row>
        <row r="13">
          <cell r="A13">
            <v>10</v>
          </cell>
          <cell r="AF13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Рафтинг"/>
      <sheetName val="ИНСТРУКЦИЯ!!!"/>
      <sheetName val="Соревнования"/>
      <sheetName val="Стартовый"/>
      <sheetName val="Номера по регионам"/>
      <sheetName val="Номера по регионам (2)"/>
      <sheetName val="Мандатная"/>
      <sheetName val="Мандатная на печать"/>
      <sheetName val="Стартовый на печать"/>
      <sheetName val="Спринт"/>
      <sheetName val="Спринт на печать"/>
      <sheetName val="H2H Рафт-6М"/>
      <sheetName val="H2H Рафт-6Ж"/>
      <sheetName val="H2H Рафт-4М"/>
      <sheetName val="H2H Рафт-4Ж"/>
      <sheetName val="H2H на печать"/>
      <sheetName val="Стартовый для слалома"/>
      <sheetName val="Стартовый для слалома (2)"/>
      <sheetName val="Слалом"/>
      <sheetName val="Слалом на печать"/>
      <sheetName val="Стартовый для гонки"/>
      <sheetName val="Стартовый для гонки (2)"/>
      <sheetName val="Длинная гонка"/>
      <sheetName val="Длинная гонка на печать"/>
      <sheetName val="Многоборье на печать"/>
      <sheetName val="Грамоты"/>
      <sheetName val="Комплексный"/>
      <sheetName val="Отчет судьи-1"/>
      <sheetName val="Отчет судьи-2"/>
      <sheetName val="Не трогать ==&gt;"/>
      <sheetName val="Заявка"/>
      <sheetName val="Жеребьевка"/>
      <sheetName val="Многоборье"/>
      <sheetName val="Для формул"/>
      <sheetName val="Разряды"/>
      <sheetName val="Сетка"/>
      <sheetName val="Судьи"/>
      <sheetName val="список СК"/>
    </sheetNames>
    <sheetDataSet>
      <sheetData sheetId="2">
        <row r="15">
          <cell r="B15" t="str">
            <v>R-4 мужчины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raftfed.ru/" TargetMode="External" /><Relationship Id="rId2" Type="http://schemas.openxmlformats.org/officeDocument/2006/relationships/hyperlink" Target="http://www.raftspb.ru/" TargetMode="Externa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raftfed.ru/" TargetMode="External" /><Relationship Id="rId2" Type="http://schemas.openxmlformats.org/officeDocument/2006/relationships/hyperlink" Target="http://www.raftspb.ru/" TargetMode="Externa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aftspb.ru/" TargetMode="External" /><Relationship Id="rId2" Type="http://schemas.openxmlformats.org/officeDocument/2006/relationships/hyperlink" Target="http://www.raftspb.ru/" TargetMode="External" /><Relationship Id="rId3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raftfed.ru/" TargetMode="External" /><Relationship Id="rId2" Type="http://schemas.openxmlformats.org/officeDocument/2006/relationships/hyperlink" Target="http://www.raftspb.ru/" TargetMode="Externa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raftfed.ru/" TargetMode="External" /><Relationship Id="rId2" Type="http://schemas.openxmlformats.org/officeDocument/2006/relationships/hyperlink" Target="http://www.raftspb.ru/" TargetMode="External" /><Relationship Id="rId3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49"/>
  <sheetViews>
    <sheetView tabSelected="1" view="pageBreakPreview" zoomScale="50" zoomScaleSheetLayoutView="50" workbookViewId="0" topLeftCell="A3">
      <selection activeCell="B47" sqref="B47:L47"/>
    </sheetView>
  </sheetViews>
  <sheetFormatPr defaultColWidth="9.00390625" defaultRowHeight="12.75" outlineLevelCol="1"/>
  <cols>
    <col min="1" max="1" width="5.57421875" style="1" customWidth="1"/>
    <col min="2" max="2" width="5.28125" style="1" customWidth="1"/>
    <col min="3" max="3" width="35.28125" style="1" customWidth="1"/>
    <col min="4" max="4" width="9.421875" style="1" customWidth="1" outlineLevel="1"/>
    <col min="5" max="5" width="90.8515625" style="1" customWidth="1"/>
    <col min="6" max="6" width="25.7109375" style="169" customWidth="1"/>
    <col min="7" max="8" width="13.140625" style="1" customWidth="1" outlineLevel="1"/>
    <col min="9" max="9" width="11.7109375" style="1" customWidth="1"/>
    <col min="10" max="10" width="9.421875" style="1" hidden="1" customWidth="1"/>
    <col min="11" max="11" width="9.140625" style="1" hidden="1" customWidth="1"/>
    <col min="12" max="12" width="16.421875" style="1" hidden="1" customWidth="1"/>
    <col min="13" max="13" width="9.421875" style="1" customWidth="1"/>
    <col min="14" max="14" width="9.140625" style="1" customWidth="1"/>
    <col min="15" max="15" width="16.421875" style="1" customWidth="1"/>
    <col min="16" max="16384" width="9.140625" style="1" bestFit="1" customWidth="1"/>
  </cols>
  <sheetData>
    <row r="1" spans="2:15" ht="46.5" customHeight="1">
      <c r="B1" s="170" t="str">
        <f>'[1]Стартовый'!B1</f>
        <v>Федерация Рафтинга Санкт-Петербурга</v>
      </c>
      <c r="C1" s="170"/>
      <c r="D1" s="170"/>
      <c r="E1" s="170"/>
      <c r="F1" s="170"/>
      <c r="G1" s="170"/>
      <c r="H1" s="170"/>
      <c r="I1" s="170"/>
      <c r="J1" s="170"/>
      <c r="K1" s="170"/>
      <c r="L1" s="5"/>
      <c r="O1" s="5"/>
    </row>
    <row r="2" spans="2:15" ht="18.75" customHeight="1">
      <c r="B2" s="171"/>
      <c r="C2" s="6" t="str">
        <f>'[1]Соревнования'!G5</f>
        <v>www.raftspb.ru</v>
      </c>
      <c r="D2" s="6"/>
      <c r="E2" s="6"/>
      <c r="F2" s="6"/>
      <c r="G2" s="6"/>
      <c r="H2" s="6"/>
      <c r="I2" s="6"/>
      <c r="J2" s="6"/>
      <c r="K2" s="6"/>
      <c r="L2" s="194"/>
      <c r="O2" s="194"/>
    </row>
    <row r="3" spans="2:15" ht="33.75" customHeight="1">
      <c r="B3" s="172" t="str">
        <f>'[1]Стартовый'!B3</f>
        <v>Первенство Санкт-Петербурга по рафтингу среди юношей/девушек до 16 лет</v>
      </c>
      <c r="C3" s="172"/>
      <c r="D3" s="172"/>
      <c r="E3" s="172"/>
      <c r="F3" s="172"/>
      <c r="G3" s="172"/>
      <c r="H3" s="172"/>
      <c r="I3" s="172"/>
      <c r="J3" s="172"/>
      <c r="K3" s="172"/>
      <c r="L3" s="7"/>
      <c r="O3" s="7"/>
    </row>
    <row r="4" spans="2:15" ht="3" customHeight="1">
      <c r="B4" s="172"/>
      <c r="C4" s="173"/>
      <c r="D4" s="173"/>
      <c r="E4" s="173"/>
      <c r="F4" s="172"/>
      <c r="G4" s="173"/>
      <c r="H4" s="173"/>
      <c r="I4" s="173"/>
      <c r="J4" s="173"/>
      <c r="K4" s="173"/>
      <c r="L4" s="8"/>
      <c r="M4" s="173"/>
      <c r="N4" s="173"/>
      <c r="O4" s="8"/>
    </row>
    <row r="5" spans="2:15" ht="24" customHeight="1" hidden="1">
      <c r="B5" s="173" t="s">
        <v>0</v>
      </c>
      <c r="C5" s="173"/>
      <c r="D5" s="173"/>
      <c r="E5" s="173"/>
      <c r="F5" s="173"/>
      <c r="G5" s="173"/>
      <c r="H5" s="173"/>
      <c r="I5" s="173"/>
      <c r="J5" s="173"/>
      <c r="K5" s="173"/>
      <c r="L5" s="8"/>
      <c r="O5" s="8"/>
    </row>
    <row r="6" spans="2:15" ht="6" customHeight="1">
      <c r="B6" s="172"/>
      <c r="C6" s="173"/>
      <c r="D6" s="173"/>
      <c r="E6" s="173"/>
      <c r="F6" s="172"/>
      <c r="G6" s="173"/>
      <c r="H6" s="173"/>
      <c r="I6" s="173"/>
      <c r="J6" s="173"/>
      <c r="K6" s="173"/>
      <c r="L6" s="8"/>
      <c r="M6" s="173"/>
      <c r="N6" s="173"/>
      <c r="O6" s="8"/>
    </row>
    <row r="7" spans="2:15" ht="22.5">
      <c r="B7" s="174" t="s">
        <v>1</v>
      </c>
      <c r="C7" s="174"/>
      <c r="D7" s="174"/>
      <c r="E7" s="174"/>
      <c r="F7" s="174"/>
      <c r="G7" s="174"/>
      <c r="H7" s="174"/>
      <c r="I7" s="174"/>
      <c r="J7" s="174"/>
      <c r="K7" s="174"/>
      <c r="L7" s="9"/>
      <c r="O7" s="9"/>
    </row>
    <row r="8" spans="2:15" ht="18.75" customHeight="1">
      <c r="B8" s="175" t="s">
        <v>2</v>
      </c>
      <c r="C8" s="175"/>
      <c r="D8" s="175"/>
      <c r="E8" s="175"/>
      <c r="F8" s="175"/>
      <c r="G8" s="175"/>
      <c r="H8" s="175"/>
      <c r="I8" s="175"/>
      <c r="J8" s="175"/>
      <c r="K8" s="175"/>
      <c r="L8" s="10"/>
      <c r="O8" s="10"/>
    </row>
    <row r="9" spans="2:14" ht="12" customHeight="1">
      <c r="B9" s="171"/>
      <c r="C9" s="171"/>
      <c r="D9" s="171"/>
      <c r="E9" s="176"/>
      <c r="F9" s="170"/>
      <c r="G9" s="176"/>
      <c r="H9" s="176"/>
      <c r="I9" s="195"/>
      <c r="J9" s="195"/>
      <c r="K9" s="171"/>
      <c r="M9" s="195"/>
      <c r="N9" s="171"/>
    </row>
    <row r="10" spans="2:15" ht="17.25">
      <c r="B10" s="177" t="str">
        <f>'[1]Стартовый'!B9</f>
        <v>14 - 15 мая 2022 года</v>
      </c>
      <c r="C10" s="177"/>
      <c r="D10" s="178"/>
      <c r="E10" s="62"/>
      <c r="F10" s="179" t="str">
        <f>'[1]Стартовый'!E9</f>
        <v>оз. Верхолино (Фигурное), Всеволожский район, Ленинградская область</v>
      </c>
      <c r="G10" s="179"/>
      <c r="H10" s="179"/>
      <c r="I10" s="179"/>
      <c r="J10" s="179"/>
      <c r="K10" s="179"/>
      <c r="L10" s="196"/>
      <c r="O10" s="196"/>
    </row>
    <row r="11" spans="2:15" ht="10.5" customHeight="1">
      <c r="B11" s="180" t="s">
        <v>3</v>
      </c>
      <c r="C11" s="180"/>
      <c r="D11" s="9"/>
      <c r="E11" s="62"/>
      <c r="F11" s="180" t="s">
        <v>4</v>
      </c>
      <c r="G11" s="180"/>
      <c r="H11" s="180"/>
      <c r="I11" s="180"/>
      <c r="J11" s="180"/>
      <c r="K11" s="180"/>
      <c r="L11" s="17"/>
      <c r="O11" s="17"/>
    </row>
    <row r="12" spans="2:14" ht="12" customHeight="1">
      <c r="B12" s="181"/>
      <c r="C12" s="181"/>
      <c r="D12" s="181"/>
      <c r="E12" s="181"/>
      <c r="F12" s="182"/>
      <c r="G12" s="181"/>
      <c r="H12" s="181"/>
      <c r="I12" s="181"/>
      <c r="J12" s="181"/>
      <c r="K12" s="181"/>
      <c r="M12" s="181"/>
      <c r="N12" s="181"/>
    </row>
    <row r="13" spans="2:15" ht="39" customHeight="1">
      <c r="B13" s="183" t="s">
        <v>5</v>
      </c>
      <c r="C13" s="183" t="s">
        <v>6</v>
      </c>
      <c r="D13" s="183" t="s">
        <v>7</v>
      </c>
      <c r="E13" s="183" t="s">
        <v>8</v>
      </c>
      <c r="F13" s="183" t="s">
        <v>9</v>
      </c>
      <c r="G13" s="183" t="s">
        <v>10</v>
      </c>
      <c r="H13" s="183" t="s">
        <v>11</v>
      </c>
      <c r="I13" s="183" t="s">
        <v>12</v>
      </c>
      <c r="J13" s="183" t="s">
        <v>13</v>
      </c>
      <c r="K13" s="183" t="s">
        <v>14</v>
      </c>
      <c r="L13" s="183" t="s">
        <v>15</v>
      </c>
      <c r="M13" s="183" t="s">
        <v>13</v>
      </c>
      <c r="N13" s="183" t="s">
        <v>14</v>
      </c>
      <c r="O13" s="183" t="s">
        <v>15</v>
      </c>
    </row>
    <row r="14" spans="1:17" ht="22.5">
      <c r="A14" s="26">
        <f>IF(C15="","z","")</f>
      </c>
      <c r="B14" s="184" t="str">
        <f>'[1]Соревнования'!B13</f>
        <v>R-6 мужчины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97"/>
      <c r="N14" s="197"/>
      <c r="O14" s="197"/>
      <c r="Q14" s="201"/>
    </row>
    <row r="15" spans="1:17" ht="61.5" customHeight="1">
      <c r="A15" s="28">
        <f>IF(C15="","z","")</f>
      </c>
      <c r="B15" s="185">
        <v>1</v>
      </c>
      <c r="C15" s="186" t="str">
        <f>_xlfn.IFERROR(VLOOKUP(B15,'[1]Спринт'!$B$4:$N$35,3,FALSE),"")</f>
        <v>Питер</v>
      </c>
      <c r="D15" s="186">
        <f>_xlfn.IFERROR(VLOOKUP(B15,'[1]Спринт'!$B$4:$N$35,4,FALSE),"")</f>
        <v>24</v>
      </c>
      <c r="E15" s="187" t="str">
        <f>_xlfn.IFERROR(VLOOKUP(B15,'[1]Спринт'!$B$4:$N$35,5,FALSE),"")</f>
        <v>Ломцов Михаил (3юн, 2010), Юсупжанов Иркин (б/р, 2010), Земсков Михаил (3юн, 2009), Похвалов Роман (3юн, 2008), Родин Юрий (3юн, 2007), Гриднев Николай (3юн, 2010)</v>
      </c>
      <c r="F15" s="188" t="str">
        <f>_xlfn.IFERROR(VLOOKUP(B15,'[1]Спринт'!$B$4:$N$35,6,FALSE),"")</f>
        <v>Санкт-Петербург</v>
      </c>
      <c r="G15" s="189">
        <f>_xlfn.IFERROR(VLOOKUP(B15,'[1]Спринт'!$B$4:$N$35,9,FALSE),"")</f>
        <v>0.0008280092592592592</v>
      </c>
      <c r="H15" s="189">
        <f>_xlfn.IFERROR(VLOOKUP(B15,'[1]Спринт'!$B$4:$N$35,10,FALSE),"")</f>
        <v>0</v>
      </c>
      <c r="I15" s="189">
        <f>_xlfn.IFERROR(VLOOKUP(B15,'[1]Спринт'!$B$4:$N$35,11,FALSE),"")</f>
        <v>0.0008280092592592592</v>
      </c>
      <c r="J15" s="198">
        <f>_xlfn.IFERROR(VLOOKUP(B15,'[1]Спринт'!$B$4:$N$35,12,FALSE),"")</f>
        <v>1</v>
      </c>
      <c r="K15" s="199">
        <f>_xlfn.IFERROR(VLOOKUP(B15,'[1]Спринт'!$B$4:$N$35,13,FALSE),"")</f>
        <v>100</v>
      </c>
      <c r="L15" s="200" t="str">
        <f>IF($C$20="","",_xlfn.IFERROR(IF(HLOOKUP('[1]Соревнования'!$B$11,'[1]Разряды'!$AF$3:$BI$13,J15+1,FALSE)=0,"",HLOOKUP('[1]Соревнования'!$B$11,'[1]Разряды'!$AF$3:$BI$13,J15+1,FALSE)),""))</f>
        <v>3сп</v>
      </c>
      <c r="M15" s="198">
        <v>1</v>
      </c>
      <c r="N15" s="199">
        <v>100</v>
      </c>
      <c r="O15" s="98" t="str">
        <f>IF($C$20="","",_xlfn.IFERROR(IF(HLOOKUP('[1]Соревнования'!$B$11,'[1]Разряды'!$AF$3:$BI$13,M15+1,FALSE)=0,"",HLOOKUP('[1]Соревнования'!$B$11,'[1]Разряды'!$AF$3:$BI$13,M15+1,FALSE)),""))</f>
        <v>3сп</v>
      </c>
      <c r="Q15" s="201"/>
    </row>
    <row r="16" spans="1:17" ht="61.5" customHeight="1">
      <c r="A16" s="28">
        <f aca="true" t="shared" si="0" ref="A16:A79">IF(C16="","z","")</f>
      </c>
      <c r="B16" s="185">
        <v>2</v>
      </c>
      <c r="C16" s="186" t="str">
        <f>_xlfn.IFERROR(VLOOKUP(B16,'[1]Спринт'!$B$4:$N$35,3,FALSE),"")</f>
        <v>Б-14(1) Живая Вода</v>
      </c>
      <c r="D16" s="186">
        <f>_xlfn.IFERROR(VLOOKUP(B16,'[1]Спринт'!$B$4:$N$35,4,FALSE),"")</f>
        <v>27</v>
      </c>
      <c r="E16" s="187" t="str">
        <f>_xlfn.IFERROR(VLOOKUP(B16,'[1]Спринт'!$B$4:$N$35,5,FALSE),"")</f>
        <v>Петров Виктор (б/р), Спицова Алиса (б/р), Шевцова Мария (б/р), Швецова Диана (б/р), Константинов Миша (б/р), Васильева Маша (б/р)</v>
      </c>
      <c r="F16" s="188" t="str">
        <f>_xlfn.IFERROR(VLOOKUP(B16,'[1]Спринт'!$B$4:$N$35,6,FALSE),"")</f>
        <v>Санкт-Петербург</v>
      </c>
      <c r="G16" s="189">
        <f>_xlfn.IFERROR(VLOOKUP(B16,'[1]Спринт'!$B$4:$N$35,9,FALSE),"")</f>
        <v>0.0009766203703703705</v>
      </c>
      <c r="H16" s="189">
        <f>_xlfn.IFERROR(VLOOKUP(B16,'[1]Спринт'!$B$4:$N$35,10,FALSE),"")</f>
        <v>0</v>
      </c>
      <c r="I16" s="189">
        <f>_xlfn.IFERROR(VLOOKUP(B16,'[1]Спринт'!$B$4:$N$35,11,FALSE),"")</f>
        <v>0.0009766203703703705</v>
      </c>
      <c r="J16" s="198">
        <f>_xlfn.IFERROR(VLOOKUP(B16,'[1]Спринт'!$B$4:$N$35,12,FALSE),"")</f>
        <v>2</v>
      </c>
      <c r="K16" s="199">
        <f>_xlfn.IFERROR(VLOOKUP(B16,'[1]Спринт'!$B$4:$N$35,13,FALSE),"")</f>
        <v>95</v>
      </c>
      <c r="L16" s="200" t="str">
        <f>IF($C$20="","",_xlfn.IFERROR(IF(HLOOKUP('[1]Соревнования'!$B$11,'[1]Разряды'!$AF$3:$BI$13,J16+1,FALSE)=0,"",HLOOKUP('[1]Соревнования'!$B$11,'[1]Разряды'!$AF$3:$BI$13,J16+1,FALSE)),""))</f>
        <v>1юн</v>
      </c>
      <c r="M16" s="198">
        <v>2</v>
      </c>
      <c r="N16" s="199">
        <v>95</v>
      </c>
      <c r="O16" s="98" t="str">
        <f>IF($C$20="","",_xlfn.IFERROR(IF(HLOOKUP('[1]Соревнования'!$B$11,'[1]Разряды'!$AF$3:$BI$13,M16+1,FALSE)=0,"",HLOOKUP('[1]Соревнования'!$B$11,'[1]Разряды'!$AF$3:$BI$13,M16+1,FALSE)),""))</f>
        <v>1юн</v>
      </c>
      <c r="Q16" s="201"/>
    </row>
    <row r="17" spans="1:17" ht="61.5" customHeight="1">
      <c r="A17" s="28">
        <f t="shared" si="0"/>
      </c>
      <c r="B17" s="185">
        <v>3</v>
      </c>
      <c r="C17" s="186" t="str">
        <f>_xlfn.IFERROR(VLOOKUP(B17,'[1]Спринт'!$B$4:$N$35,3,FALSE),"")</f>
        <v>Лососи</v>
      </c>
      <c r="D17" s="186">
        <f>_xlfn.IFERROR(VLOOKUP(B17,'[1]Спринт'!$B$4:$N$35,4,FALSE),"")</f>
        <v>23</v>
      </c>
      <c r="E17" s="187" t="str">
        <f>_xlfn.IFERROR(VLOOKUP(B17,'[1]Спринт'!$B$4:$N$35,5,FALSE),"")</f>
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</c>
      <c r="F17" s="188" t="str">
        <f>_xlfn.IFERROR(VLOOKUP(B17,'[1]Спринт'!$B$4:$N$35,6,FALSE),"")</f>
        <v>Санкт-Петербург</v>
      </c>
      <c r="G17" s="189">
        <f>_xlfn.IFERROR(VLOOKUP(B17,'[1]Спринт'!$B$4:$N$35,9,FALSE),"")</f>
        <v>0.0010375</v>
      </c>
      <c r="H17" s="189">
        <f>_xlfn.IFERROR(VLOOKUP(B17,'[1]Спринт'!$B$4:$N$35,10,FALSE),"")</f>
        <v>0</v>
      </c>
      <c r="I17" s="189">
        <f>_xlfn.IFERROR(VLOOKUP(B17,'[1]Спринт'!$B$4:$N$35,11,FALSE),"")</f>
        <v>0.0010375</v>
      </c>
      <c r="J17" s="198">
        <f>_xlfn.IFERROR(VLOOKUP(B17,'[1]Спринт'!$B$4:$N$35,12,FALSE),"")</f>
        <v>3</v>
      </c>
      <c r="K17" s="199">
        <f>_xlfn.IFERROR(VLOOKUP(B17,'[1]Спринт'!$B$4:$N$35,13,FALSE),"")</f>
        <v>90</v>
      </c>
      <c r="L17" s="200" t="str">
        <f>IF($C$20="","",_xlfn.IFERROR(IF(HLOOKUP('[1]Соревнования'!$B$11,'[1]Разряды'!$AF$3:$BI$13,J17+1,FALSE)=0,"",HLOOKUP('[1]Соревнования'!$B$11,'[1]Разряды'!$AF$3:$BI$13,J17+1,FALSE)),""))</f>
        <v>1юн</v>
      </c>
      <c r="M17" s="198">
        <v>3</v>
      </c>
      <c r="N17" s="199">
        <v>90</v>
      </c>
      <c r="O17" s="98" t="str">
        <f>IF($C$20="","",_xlfn.IFERROR(IF(HLOOKUP('[1]Соревнования'!$B$11,'[1]Разряды'!$AF$3:$BI$13,M17+1,FALSE)=0,"",HLOOKUP('[1]Соревнования'!$B$11,'[1]Разряды'!$AF$3:$BI$13,M17+1,FALSE)),""))</f>
        <v>1юн</v>
      </c>
      <c r="Q17" s="201"/>
    </row>
    <row r="18" spans="1:17" ht="61.5" customHeight="1">
      <c r="A18" s="28">
        <f t="shared" si="0"/>
      </c>
      <c r="B18" s="185">
        <v>4</v>
      </c>
      <c r="C18" s="186" t="str">
        <f>_xlfn.IFERROR(VLOOKUP(B18,'[1]Спринт'!$B$4:$N$35,3,FALSE),"")</f>
        <v>Северные вепри</v>
      </c>
      <c r="D18" s="186">
        <f>_xlfn.IFERROR(VLOOKUP(B18,'[1]Спринт'!$B$4:$N$35,4,FALSE),"")</f>
        <v>25</v>
      </c>
      <c r="E18" s="187" t="str">
        <f>_xlfn.IFERROR(VLOOKUP(B18,'[1]Спринт'!$B$4:$N$35,5,FALSE),"")</f>
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</c>
      <c r="F18" s="188" t="str">
        <f>_xlfn.IFERROR(VLOOKUP(B18,'[1]Спринт'!$B$4:$N$35,6,FALSE),"")</f>
        <v>Санкт-Петербург</v>
      </c>
      <c r="G18" s="189">
        <f>_xlfn.IFERROR(VLOOKUP(B18,'[1]Спринт'!$B$4:$N$35,9,FALSE),"")</f>
        <v>0.0011109953703703703</v>
      </c>
      <c r="H18" s="189">
        <f>_xlfn.IFERROR(VLOOKUP(B18,'[1]Спринт'!$B$4:$N$35,10,FALSE),"")</f>
        <v>0</v>
      </c>
      <c r="I18" s="189">
        <f>_xlfn.IFERROR(VLOOKUP(B18,'[1]Спринт'!$B$4:$N$35,11,FALSE),"")</f>
        <v>0.0011109953703703703</v>
      </c>
      <c r="J18" s="198">
        <f>_xlfn.IFERROR(VLOOKUP(B18,'[1]Спринт'!$B$4:$N$35,12,FALSE),"")</f>
        <v>4</v>
      </c>
      <c r="K18" s="199">
        <f>_xlfn.IFERROR(VLOOKUP(B18,'[1]Спринт'!$B$4:$N$35,13,FALSE),"")</f>
        <v>85</v>
      </c>
      <c r="L18" s="200" t="str">
        <f>IF($C$20="","",_xlfn.IFERROR(IF(HLOOKUP('[1]Соревнования'!$B$11,'[1]Разряды'!$AF$3:$BI$13,J18+1,FALSE)=0,"",HLOOKUP('[1]Соревнования'!$B$11,'[1]Разряды'!$AF$3:$BI$13,J18+1,FALSE)),""))</f>
        <v>1юн</v>
      </c>
      <c r="M18" s="198">
        <v>4</v>
      </c>
      <c r="N18" s="199">
        <v>85</v>
      </c>
      <c r="O18" s="98" t="str">
        <f>IF($C$20="","",_xlfn.IFERROR(IF(HLOOKUP('[1]Соревнования'!$B$11,'[1]Разряды'!$AF$3:$BI$13,M18+1,FALSE)=0,"",HLOOKUP('[1]Соревнования'!$B$11,'[1]Разряды'!$AF$3:$BI$13,M18+1,FALSE)),""))</f>
        <v>1юн</v>
      </c>
      <c r="Q18" s="201"/>
    </row>
    <row r="19" spans="1:17" ht="61.5" customHeight="1">
      <c r="A19" s="28">
        <f t="shared" si="0"/>
      </c>
      <c r="B19" s="185">
        <v>5</v>
      </c>
      <c r="C19" s="186" t="str">
        <f>_xlfn.IFERROR(VLOOKUP(B19,'[1]Спринт'!$B$4:$N$35,3,FALSE),"")</f>
        <v>339-3</v>
      </c>
      <c r="D19" s="186" t="str">
        <f>_xlfn.IFERROR(VLOOKUP(B19,'[1]Спринт'!$B$4:$N$35,4,FALSE),"")</f>
        <v>339_3</v>
      </c>
      <c r="E19" s="187" t="str">
        <f>_xlfn.IFERROR(VLOOKUP(B19,'[1]Спринт'!$B$4:$N$35,5,FALSE),"")</f>
        <v>Тузов Роман (б/р), Биссенбаев Руслан (б/р), Фёдоров Егор (б/р), Протопопова Диана (б/р), Колесникова Анна (б/р), Чинная Евгения (б/р)</v>
      </c>
      <c r="F19" s="188" t="str">
        <f>_xlfn.IFERROR(VLOOKUP(B19,'[1]Спринт'!$B$4:$N$35,6,FALSE),"")</f>
        <v>Санкт-Петербург</v>
      </c>
      <c r="G19" s="189">
        <f>_xlfn.IFERROR(VLOOKUP(B19,'[1]Спринт'!$B$4:$N$35,9,FALSE),"")</f>
        <v>0.0011313657407407407</v>
      </c>
      <c r="H19" s="189">
        <f>_xlfn.IFERROR(VLOOKUP(B19,'[1]Спринт'!$B$4:$N$35,10,FALSE),"")</f>
        <v>0</v>
      </c>
      <c r="I19" s="189">
        <f>_xlfn.IFERROR(VLOOKUP(B19,'[1]Спринт'!$B$4:$N$35,11,FALSE),"")</f>
        <v>0.0011313657407407407</v>
      </c>
      <c r="J19" s="198">
        <f>_xlfn.IFERROR(VLOOKUP(B19,'[1]Спринт'!$B$4:$N$35,12,FALSE),"")</f>
        <v>5</v>
      </c>
      <c r="K19" s="199">
        <f>_xlfn.IFERROR(VLOOKUP(B19,'[1]Спринт'!$B$4:$N$35,13,FALSE),"")</f>
        <v>80</v>
      </c>
      <c r="L19" s="200" t="str">
        <f>IF($C$20="","",_xlfn.IFERROR(IF(HLOOKUP('[1]Соревнования'!$B$11,'[1]Разряды'!$AF$3:$BI$13,J19+1,FALSE)=0,"",HLOOKUP('[1]Соревнования'!$B$11,'[1]Разряды'!$AF$3:$BI$13,J19+1,FALSE)),""))</f>
        <v>2юн</v>
      </c>
      <c r="M19" s="198">
        <v>5</v>
      </c>
      <c r="N19" s="199">
        <v>80</v>
      </c>
      <c r="O19" s="98" t="str">
        <f>IF($C$20="","",_xlfn.IFERROR(IF(HLOOKUP('[1]Соревнования'!$B$11,'[1]Разряды'!$AF$3:$BI$13,M19+1,FALSE)=0,"",HLOOKUP('[1]Соревнования'!$B$11,'[1]Разряды'!$AF$3:$BI$13,M19+1,FALSE)),""))</f>
        <v>2юн</v>
      </c>
      <c r="Q19" s="201"/>
    </row>
    <row r="20" spans="1:17" ht="61.5" customHeight="1">
      <c r="A20" s="28">
        <f t="shared" si="0"/>
      </c>
      <c r="B20" s="185">
        <v>6</v>
      </c>
      <c r="C20" s="186" t="str">
        <f>_xlfn.IFERROR(VLOOKUP(B20,'[1]Спринт'!$B$4:$N$35,3,FALSE),"")</f>
        <v>339-2</v>
      </c>
      <c r="D20" s="186">
        <f>_xlfn.IFERROR(VLOOKUP(B20,'[1]Спринт'!$B$4:$N$35,4,FALSE),"")</f>
        <v>41</v>
      </c>
      <c r="E20" s="187" t="str">
        <f>_xlfn.IFERROR(VLOOKUP(B20,'[1]Спринт'!$B$4:$N$35,5,FALSE),"")</f>
        <v>Соловьёв Павел (б/р), Ермолаев Юрий (б/р), Гарькушина Мария (б/р), Новичков Марк (б/р), Колесников Витя (б/р), Шампань Ксения (б/р)</v>
      </c>
      <c r="F20" s="188" t="str">
        <f>_xlfn.IFERROR(VLOOKUP(B20,'[1]Спринт'!$B$4:$N$35,6,FALSE),"")</f>
        <v>Санкт-Петербург</v>
      </c>
      <c r="G20" s="189">
        <f>_xlfn.IFERROR(VLOOKUP(B20,'[1]Спринт'!$B$4:$N$35,9,FALSE),"")</f>
        <v>0.001175462962962963</v>
      </c>
      <c r="H20" s="189">
        <f>_xlfn.IFERROR(VLOOKUP(B20,'[1]Спринт'!$B$4:$N$35,10,FALSE),"")</f>
        <v>0</v>
      </c>
      <c r="I20" s="189">
        <f>_xlfn.IFERROR(VLOOKUP(B20,'[1]Спринт'!$B$4:$N$35,11,FALSE),"")</f>
        <v>0.001175462962962963</v>
      </c>
      <c r="J20" s="198">
        <f>_xlfn.IFERROR(VLOOKUP(B20,'[1]Спринт'!$B$4:$N$35,12,FALSE),"")</f>
        <v>6</v>
      </c>
      <c r="K20" s="199">
        <f>_xlfn.IFERROR(VLOOKUP(B20,'[1]Спринт'!$B$4:$N$35,13,FALSE),"")</f>
        <v>75</v>
      </c>
      <c r="L20" s="200" t="str">
        <f>IF($C$20="","",_xlfn.IFERROR(IF(HLOOKUP('[1]Соревнования'!$B$11,'[1]Разряды'!$AF$3:$BI$13,J20+1,FALSE)=0,"",HLOOKUP('[1]Соревнования'!$B$11,'[1]Разряды'!$AF$3:$BI$13,J20+1,FALSE)),""))</f>
        <v>2юн</v>
      </c>
      <c r="M20" s="198">
        <v>6</v>
      </c>
      <c r="N20" s="199">
        <v>75</v>
      </c>
      <c r="O20" s="98" t="str">
        <f>IF($C$20="","",_xlfn.IFERROR(IF(HLOOKUP('[1]Соревнования'!$B$11,'[1]Разряды'!$AF$3:$BI$13,M20+1,FALSE)=0,"",HLOOKUP('[1]Соревнования'!$B$11,'[1]Разряды'!$AF$3:$BI$13,M20+1,FALSE)),""))</f>
        <v>2юн</v>
      </c>
      <c r="Q20" s="201"/>
    </row>
    <row r="21" spans="1:17" ht="61.5" customHeight="1">
      <c r="A21" s="28">
        <f t="shared" si="0"/>
      </c>
      <c r="B21" s="185">
        <v>7</v>
      </c>
      <c r="C21" s="186" t="str">
        <f>_xlfn.IFERROR(VLOOKUP(B21,'[1]Спринт'!$B$4:$N$35,3,FALSE),"")</f>
        <v>Живая Вода 2</v>
      </c>
      <c r="D21" s="186">
        <f>_xlfn.IFERROR(VLOOKUP(B21,'[1]Спринт'!$B$4:$N$35,4,FALSE),"")</f>
        <v>28</v>
      </c>
      <c r="E21" s="187" t="str">
        <f>_xlfn.IFERROR(VLOOKUP(B21,'[1]Спринт'!$B$4:$N$35,5,FALSE),"")</f>
        <v>Петров Владимир (б/р), Русанов Тимофей (б/р), Разумовская Алёна (б/р), Воронов Миша (б/р), Буснюк Тима (б/р), Горшков Сергей (б/р)</v>
      </c>
      <c r="F21" s="188" t="str">
        <f>_xlfn.IFERROR(VLOOKUP(B21,'[1]Спринт'!$B$4:$N$35,6,FALSE),"")</f>
        <v>Санкт-Петербург</v>
      </c>
      <c r="G21" s="189">
        <f>_xlfn.IFERROR(VLOOKUP(B21,'[1]Спринт'!$B$4:$N$35,9,FALSE),"")</f>
        <v>0.0010743055555555556</v>
      </c>
      <c r="H21" s="189">
        <f>_xlfn.IFERROR(VLOOKUP(B21,'[1]Спринт'!$B$4:$N$35,10,FALSE),"")</f>
        <v>0.00011574074074074073</v>
      </c>
      <c r="I21" s="189">
        <f>_xlfn.IFERROR(VLOOKUP(B21,'[1]Спринт'!$B$4:$N$35,11,FALSE),"")</f>
        <v>0.0011900462962962963</v>
      </c>
      <c r="J21" s="198">
        <f>_xlfn.IFERROR(VLOOKUP(B21,'[1]Спринт'!$B$4:$N$35,12,FALSE),"")</f>
        <v>7</v>
      </c>
      <c r="K21" s="199">
        <f>_xlfn.IFERROR(VLOOKUP(B21,'[1]Спринт'!$B$4:$N$35,13,FALSE),"")</f>
        <v>70</v>
      </c>
      <c r="L21" s="200">
        <f>IF($C$20="","",_xlfn.IFERROR(IF(HLOOKUP('[1]Соревнования'!$B$11,'[1]Разряды'!$AF$3:$BI$13,J21+1,FALSE)=0,"",HLOOKUP('[1]Соревнования'!$B$11,'[1]Разряды'!$AF$3:$BI$13,J21+1,FALSE)),""))</f>
      </c>
      <c r="M21" s="198">
        <v>7</v>
      </c>
      <c r="N21" s="199">
        <v>70</v>
      </c>
      <c r="O21" s="98">
        <f>IF($C$20="","",_xlfn.IFERROR(IF(HLOOKUP('[1]Соревнования'!$B$11,'[1]Разряды'!$AF$3:$BI$13,M21+1,FALSE)=0,"",HLOOKUP('[1]Соревнования'!$B$11,'[1]Разряды'!$AF$3:$BI$13,M21+1,FALSE)),""))</f>
      </c>
      <c r="Q21" s="201"/>
    </row>
    <row r="22" spans="1:17" ht="61.5" customHeight="1">
      <c r="A22" s="28">
        <f t="shared" si="0"/>
      </c>
      <c r="B22" s="185">
        <v>8</v>
      </c>
      <c r="C22" s="186" t="str">
        <f>_xlfn.IFERROR(VLOOKUP(B22,'[1]Спринт'!$B$4:$N$35,3,FALSE),"")</f>
        <v>Фристайл</v>
      </c>
      <c r="D22" s="186">
        <f>_xlfn.IFERROR(VLOOKUP(B22,'[1]Спринт'!$B$4:$N$35,4,FALSE),"")</f>
        <v>22</v>
      </c>
      <c r="E22" s="187" t="str">
        <f>_xlfn.IFERROR(VLOOKUP(B22,'[1]Спринт'!$B$4:$N$35,5,FALSE),"")</f>
        <v>Ковалёв Артемий (б/р), Аристархов Арсений (б/р), Степанов Андрей (б/р), Колобов Кузьма (б/р), Паршиков Николай (б/р), Атмадзас Арсений (б/р)</v>
      </c>
      <c r="F22" s="188" t="str">
        <f>_xlfn.IFERROR(VLOOKUP(B22,'[1]Спринт'!$B$4:$N$35,6,FALSE),"")</f>
        <v>Санкт-Петербург</v>
      </c>
      <c r="G22" s="189">
        <f>_xlfn.IFERROR(VLOOKUP(B22,'[1]Спринт'!$B$4:$N$35,9,FALSE),"")</f>
        <v>0.0012034722222222223</v>
      </c>
      <c r="H22" s="189">
        <f>_xlfn.IFERROR(VLOOKUP(B22,'[1]Спринт'!$B$4:$N$35,10,FALSE),"")</f>
        <v>0</v>
      </c>
      <c r="I22" s="189">
        <f>_xlfn.IFERROR(VLOOKUP(B22,'[1]Спринт'!$B$4:$N$35,11,FALSE),"")</f>
        <v>0.0012034722222222223</v>
      </c>
      <c r="J22" s="198">
        <f>_xlfn.IFERROR(VLOOKUP(B22,'[1]Спринт'!$B$4:$N$35,12,FALSE),"")</f>
        <v>8</v>
      </c>
      <c r="K22" s="199">
        <f>_xlfn.IFERROR(VLOOKUP(B22,'[1]Спринт'!$B$4:$N$35,13,FALSE),"")</f>
        <v>65</v>
      </c>
      <c r="L22" s="200">
        <f>IF($C$20="","",_xlfn.IFERROR(IF(HLOOKUP('[1]Соревнования'!$B$11,'[1]Разряды'!$AF$3:$BI$13,J22+1,FALSE)=0,"",HLOOKUP('[1]Соревнования'!$B$11,'[1]Разряды'!$AF$3:$BI$13,J22+1,FALSE)),""))</f>
      </c>
      <c r="M22" s="198">
        <v>8</v>
      </c>
      <c r="N22" s="199">
        <v>65</v>
      </c>
      <c r="O22" s="98">
        <f>IF($C$20="","",_xlfn.IFERROR(IF(HLOOKUP('[1]Соревнования'!$B$11,'[1]Разряды'!$AF$3:$BI$13,M22+1,FALSE)=0,"",HLOOKUP('[1]Соревнования'!$B$11,'[1]Разряды'!$AF$3:$BI$13,M22+1,FALSE)),""))</f>
      </c>
      <c r="Q22" s="201"/>
    </row>
    <row r="23" spans="1:17" ht="61.5" customHeight="1">
      <c r="A23" s="28">
        <f t="shared" si="0"/>
      </c>
      <c r="B23" s="185">
        <v>9</v>
      </c>
      <c r="C23" s="186" t="str">
        <f>_xlfn.IFERROR(VLOOKUP(B23,'[1]Спринт'!$B$4:$N$35,3,FALSE),"")</f>
        <v>БИО Топ</v>
      </c>
      <c r="D23" s="186">
        <f>_xlfn.IFERROR(VLOOKUP(B23,'[1]Спринт'!$B$4:$N$35,4,FALSE),"")</f>
        <v>34</v>
      </c>
      <c r="E23" s="187" t="str">
        <f>_xlfn.IFERROR(VLOOKUP(B23,'[1]Спринт'!$B$4:$N$35,5,FALSE),"")</f>
        <v>Барышникова Таисия (б/р), Нахимовский Артём (б/р), Подошвина Арина (б/р), Желтова Полина (б/р), Наумовец Лев (б/р), Степанова Татьяна (б/р)</v>
      </c>
      <c r="F23" s="188" t="str">
        <f>_xlfn.IFERROR(VLOOKUP(B23,'[1]Спринт'!$B$4:$N$35,6,FALSE),"")</f>
        <v>Санкт-Петербург</v>
      </c>
      <c r="G23" s="189">
        <f>_xlfn.IFERROR(VLOOKUP(B23,'[1]Спринт'!$B$4:$N$35,9,FALSE),"")</f>
        <v>0.001274189814814815</v>
      </c>
      <c r="H23" s="189">
        <f>_xlfn.IFERROR(VLOOKUP(B23,'[1]Спринт'!$B$4:$N$35,10,FALSE),"")</f>
        <v>0</v>
      </c>
      <c r="I23" s="189">
        <f>_xlfn.IFERROR(VLOOKUP(B23,'[1]Спринт'!$B$4:$N$35,11,FALSE),"")</f>
        <v>0.001274189814814815</v>
      </c>
      <c r="J23" s="198">
        <f>_xlfn.IFERROR(VLOOKUP(B23,'[1]Спринт'!$B$4:$N$35,12,FALSE),"")</f>
        <v>9</v>
      </c>
      <c r="K23" s="199">
        <f>_xlfn.IFERROR(VLOOKUP(B23,'[1]Спринт'!$B$4:$N$35,13,FALSE),"")</f>
        <v>60</v>
      </c>
      <c r="L23" s="200">
        <f>IF($C$20="","",_xlfn.IFERROR(IF(HLOOKUP('[1]Соревнования'!$B$11,'[1]Разряды'!$AF$3:$BI$13,J23+1,FALSE)=0,"",HLOOKUP('[1]Соревнования'!$B$11,'[1]Разряды'!$AF$3:$BI$13,J23+1,FALSE)),""))</f>
      </c>
      <c r="M23" s="198">
        <v>9</v>
      </c>
      <c r="N23" s="199">
        <v>60</v>
      </c>
      <c r="O23" s="98">
        <f>IF($C$20="","",_xlfn.IFERROR(IF(HLOOKUP('[1]Соревнования'!$B$11,'[1]Разряды'!$AF$3:$BI$13,M23+1,FALSE)=0,"",HLOOKUP('[1]Соревнования'!$B$11,'[1]Разряды'!$AF$3:$BI$13,M23+1,FALSE)),""))</f>
      </c>
      <c r="Q23" s="201"/>
    </row>
    <row r="24" spans="1:17" ht="67.5" customHeight="1">
      <c r="A24" s="28">
        <f t="shared" si="0"/>
      </c>
      <c r="B24" s="190">
        <v>10</v>
      </c>
      <c r="C24" s="186" t="str">
        <f>_xlfn.IFERROR(VLOOKUP(B24,'[1]Спринт'!$B$4:$N$35,3,FALSE),"")</f>
        <v>(2-9)</v>
      </c>
      <c r="D24" s="186" t="str">
        <f>_xlfn.IFERROR(VLOOKUP(B24,'[1]Спринт'!$B$4:$N$35,4,FALSE),"")</f>
        <v>2_9</v>
      </c>
      <c r="E24" s="187" t="str">
        <f>_xlfn.IFERROR(VLOOKUP(B24,'[1]Спринт'!$B$4:$N$35,5,FALSE),"")</f>
        <v>Шишкина Элина (б/р)Кованцев Паша (б/р), Гурин Максим (б/р), Гурин Артём (б/р), Буланов Константин (б/р), Бирюков Артём (б/р)</v>
      </c>
      <c r="F24" s="188" t="str">
        <f>_xlfn.IFERROR(VLOOKUP(B24,'[1]Спринт'!$B$4:$N$35,6,FALSE),"")</f>
        <v>Санкт-Петербург</v>
      </c>
      <c r="G24" s="189">
        <f>_xlfn.IFERROR(VLOOKUP(B24,'[1]Спринт'!$B$4:$N$35,9,FALSE),"")</f>
        <v>0.0012798611111111112</v>
      </c>
      <c r="H24" s="189">
        <f>_xlfn.IFERROR(VLOOKUP(B24,'[1]Спринт'!$B$4:$N$35,10,FALSE),"")</f>
        <v>0</v>
      </c>
      <c r="I24" s="189">
        <f>_xlfn.IFERROR(VLOOKUP(B24,'[1]Спринт'!$B$4:$N$35,11,FALSE),"")</f>
        <v>0.0012798611111111112</v>
      </c>
      <c r="J24" s="198">
        <f>_xlfn.IFERROR(VLOOKUP(B24,'[1]Спринт'!$B$4:$N$35,12,FALSE),"")</f>
        <v>10</v>
      </c>
      <c r="K24" s="199">
        <f>_xlfn.IFERROR(VLOOKUP(B24,'[1]Спринт'!$B$4:$N$35,13,FALSE),"")</f>
        <v>55</v>
      </c>
      <c r="L24" s="200">
        <f>IF($C$20="","",_xlfn.IFERROR(IF(HLOOKUP('[1]Соревнования'!$B$11,'[1]Разряды'!$AF$3:$BI$13,J24+1,FALSE)=0,"",HLOOKUP('[1]Соревнования'!$B$11,'[1]Разряды'!$AF$3:$BI$13,J24+1,FALSE)),""))</f>
      </c>
      <c r="M24" s="198">
        <v>10</v>
      </c>
      <c r="N24" s="199">
        <v>55</v>
      </c>
      <c r="O24" s="98">
        <f>IF($C$20="","",_xlfn.IFERROR(IF(HLOOKUP('[1]Соревнования'!$B$11,'[1]Разряды'!$AF$3:$BI$13,M24+1,FALSE)=0,"",HLOOKUP('[1]Соревнования'!$B$11,'[1]Разряды'!$AF$3:$BI$13,M24+1,FALSE)),""))</f>
      </c>
      <c r="Q24" s="201"/>
    </row>
    <row r="25" spans="1:17" ht="67.5" customHeight="1">
      <c r="A25" s="28">
        <f t="shared" si="0"/>
      </c>
      <c r="B25" s="190">
        <v>11</v>
      </c>
      <c r="C25" s="186" t="str">
        <f>_xlfn.IFERROR(VLOOKUP(B25,'[1]Спринт'!$B$4:$N$35,3,FALSE),"")</f>
        <v>СКИФ ДДТ Приморского района</v>
      </c>
      <c r="D25" s="186">
        <f>_xlfn.IFERROR(VLOOKUP(B25,'[1]Спринт'!$B$4:$N$35,4,FALSE),"")</f>
        <v>26</v>
      </c>
      <c r="E25" s="187" t="str">
        <f>_xlfn.IFERROR(VLOOKUP(B25,'[1]Спринт'!$B$4:$N$35,5,FALSE),"")</f>
        <v>Самоглядов Егор (б/р), Бернотас Дима (б/р), Пол Саша (б/р), Казуров Коля (б/р), Пикалова Настя (б/р), Леонтьева Берта (б/р)</v>
      </c>
      <c r="F25" s="188" t="str">
        <f>_xlfn.IFERROR(VLOOKUP(B25,'[1]Спринт'!$B$4:$N$35,6,FALSE),"")</f>
        <v>Санкт-Петербург</v>
      </c>
      <c r="G25" s="189">
        <f>_xlfn.IFERROR(VLOOKUP(B25,'[1]Спринт'!$B$4:$N$35,9,FALSE),"")</f>
        <v>0.0013346064814814815</v>
      </c>
      <c r="H25" s="189">
        <f>_xlfn.IFERROR(VLOOKUP(B25,'[1]Спринт'!$B$4:$N$35,10,FALSE),"")</f>
        <v>0</v>
      </c>
      <c r="I25" s="189">
        <f>_xlfn.IFERROR(VLOOKUP(B25,'[1]Спринт'!$B$4:$N$35,11,FALSE),"")</f>
        <v>0.0013346064814814815</v>
      </c>
      <c r="J25" s="198">
        <f>_xlfn.IFERROR(VLOOKUP(B25,'[1]Спринт'!$B$4:$N$35,12,FALSE),"")</f>
        <v>11</v>
      </c>
      <c r="K25" s="199">
        <f>_xlfn.IFERROR(VLOOKUP(B25,'[1]Спринт'!$B$4:$N$35,13,FALSE),"")</f>
        <v>50</v>
      </c>
      <c r="L25" s="200">
        <f>IF($C$20="","",_xlfn.IFERROR(IF(HLOOKUP('[1]Соревнования'!$B$11,'[1]Разряды'!$AF$3:$BI$13,J25+1,FALSE)=0,"",HLOOKUP('[1]Соревнования'!$B$11,'[1]Разряды'!$AF$3:$BI$13,J25+1,FALSE)),""))</f>
      </c>
      <c r="M25" s="198">
        <v>11</v>
      </c>
      <c r="N25" s="199">
        <v>50</v>
      </c>
      <c r="O25" s="200" t="s">
        <v>16</v>
      </c>
      <c r="Q25" s="201"/>
    </row>
    <row r="26" spans="1:17" ht="67.5" customHeight="1">
      <c r="A26" s="28">
        <f t="shared" si="0"/>
      </c>
      <c r="B26" s="190">
        <v>12</v>
      </c>
      <c r="C26" s="191" t="str">
        <f>_xlfn.IFERROR(VLOOKUP(B26,'[1]Спринт'!$B$4:$N$35,3,FALSE),"")</f>
        <v>ГБУ ДоДДТ Петроградского р-на</v>
      </c>
      <c r="D26" s="191">
        <f>_xlfn.IFERROR(VLOOKUP(B26,'[1]Спринт'!$B$4:$N$35,4,FALSE),"")</f>
        <v>270</v>
      </c>
      <c r="E26" s="187" t="str">
        <f>_xlfn.IFERROR(VLOOKUP(B26,'[1]Спринт'!$B$4:$N$35,5,FALSE),"")</f>
        <v>Леивитский Михаил (б/р), Хохрина Ксения (б/р), Зельгер Татьяна (б/р), Орлов Михаил (б/р), Палавинский Кирилл (б/р), Крылов Сергей (б/р)</v>
      </c>
      <c r="F26" s="188" t="str">
        <f>_xlfn.IFERROR(VLOOKUP(B26,'[1]Спринт'!$B$4:$N$35,6,FALSE),"")</f>
        <v>Санкт-Петербург</v>
      </c>
      <c r="G26" s="189">
        <f>_xlfn.IFERROR(VLOOKUP(B26,'[1]Спринт'!$B$4:$N$35,9,FALSE),"")</f>
        <v>0.0013347222222222224</v>
      </c>
      <c r="H26" s="189">
        <f>_xlfn.IFERROR(VLOOKUP(B26,'[1]Спринт'!$B$4:$N$35,10,FALSE),"")</f>
        <v>0.00011574074074074073</v>
      </c>
      <c r="I26" s="189">
        <f>_xlfn.IFERROR(VLOOKUP(B26,'[1]Спринт'!$B$4:$N$35,11,FALSE),"")</f>
        <v>0.001450462962962963</v>
      </c>
      <c r="J26" s="198">
        <f>_xlfn.IFERROR(VLOOKUP(B26,'[1]Спринт'!$B$4:$N$35,12,FALSE),"")</f>
        <v>12</v>
      </c>
      <c r="K26" s="199">
        <f>_xlfn.IFERROR(VLOOKUP(B26,'[1]Спринт'!$B$4:$N$35,13,FALSE),"")</f>
        <v>45</v>
      </c>
      <c r="L26" s="98">
        <f>IF($C$20="","",_xlfn.IFERROR(IF(HLOOKUP('[1]Соревнования'!$B$11,'[1]Разряды'!$AF$3:$BI$13,J26+1,FALSE)=0,"",HLOOKUP('[1]Соревнования'!$B$11,'[1]Разряды'!$AF$3:$BI$13,J26+1,FALSE)),""))</f>
      </c>
      <c r="M26" s="198">
        <v>12</v>
      </c>
      <c r="N26" s="199">
        <v>45</v>
      </c>
      <c r="O26" s="98" t="s">
        <v>16</v>
      </c>
      <c r="Q26" s="201"/>
    </row>
    <row r="27" spans="1:17" ht="67.5" customHeight="1">
      <c r="A27" s="28">
        <f t="shared" si="0"/>
      </c>
      <c r="B27" s="190">
        <v>13</v>
      </c>
      <c r="C27" s="191" t="str">
        <f>_xlfn.IFERROR(VLOOKUP(B27,'[1]Спринт'!$B$4:$N$35,3,FALSE),"")</f>
        <v>Роверандом + СКИФ</v>
      </c>
      <c r="D27" s="191">
        <f>_xlfn.IFERROR(VLOOKUP(B27,'[1]Спринт'!$B$4:$N$35,4,FALSE),"")</f>
        <v>38</v>
      </c>
      <c r="E27" s="187" t="str">
        <f>_xlfn.IFERROR(VLOOKUP(B27,'[1]Спринт'!$B$4:$N$35,5,FALSE),"")</f>
        <v>Ивлева Марю (б/р), Дерябина Варя (б/р), Семёнова Лариса (б/р), Хитрина Полина (б/р), Корчевский Лев (б/р), Лятс Максим (б/р)</v>
      </c>
      <c r="F27" s="188" t="str">
        <f>_xlfn.IFERROR(VLOOKUP(B27,'[1]Спринт'!$B$4:$N$35,6,FALSE),"")</f>
        <v>Санкт-Петербург</v>
      </c>
      <c r="G27" s="189">
        <f>_xlfn.IFERROR(VLOOKUP(B27,'[1]Спринт'!$B$4:$N$35,9,FALSE),"")</f>
        <v>0.001508912037037037</v>
      </c>
      <c r="H27" s="189">
        <f>_xlfn.IFERROR(VLOOKUP(B27,'[1]Спринт'!$B$4:$N$35,10,FALSE),"")</f>
        <v>0</v>
      </c>
      <c r="I27" s="189">
        <f>_xlfn.IFERROR(VLOOKUP(B27,'[1]Спринт'!$B$4:$N$35,11,FALSE),"")</f>
        <v>0.001508912037037037</v>
      </c>
      <c r="J27" s="198">
        <f>_xlfn.IFERROR(VLOOKUP(B27,'[1]Спринт'!$B$4:$N$35,12,FALSE),"")</f>
        <v>13</v>
      </c>
      <c r="K27" s="199">
        <f>_xlfn.IFERROR(VLOOKUP(B27,'[1]Спринт'!$B$4:$N$35,13,FALSE),"")</f>
        <v>40</v>
      </c>
      <c r="L27" s="98">
        <f>IF($C$20="","",_xlfn.IFERROR(IF(HLOOKUP('[1]Соревнования'!$B$11,'[1]Разряды'!$AF$3:$BI$13,J27+1,FALSE)=0,"",HLOOKUP('[1]Соревнования'!$B$11,'[1]Разряды'!$AF$3:$BI$13,J27+1,FALSE)),""))</f>
      </c>
      <c r="M27" s="198">
        <v>13</v>
      </c>
      <c r="N27" s="199">
        <v>40</v>
      </c>
      <c r="O27" s="98" t="s">
        <v>16</v>
      </c>
      <c r="Q27" s="201"/>
    </row>
    <row r="28" spans="1:17" ht="67.5" customHeight="1">
      <c r="A28" s="28">
        <f t="shared" si="0"/>
      </c>
      <c r="B28" s="190">
        <v>14</v>
      </c>
      <c r="C28" s="191" t="str">
        <f>_xlfn.IFERROR(VLOOKUP(B28,'[1]Спринт'!$B$4:$N$35,3,FALSE),"")</f>
        <v>Чёрный дракон</v>
      </c>
      <c r="D28" s="191" t="str">
        <f>_xlfn.IFERROR(VLOOKUP(B28,'[1]Спринт'!$B$4:$N$35,4,FALSE),"")</f>
        <v>1_13</v>
      </c>
      <c r="E28" s="187" t="str">
        <f>_xlfn.IFERROR(VLOOKUP(B28,'[1]Спринт'!$B$4:$N$35,5,FALSE),"")</f>
        <v>Голик Илья (б/р), Голик Данил (б/р), Киселёв Артур (б/р), Киселёв Андрей (б/р), Савран Рома (б/р), Егоров Андрей (б/р), Сиклин Дима (б/р)</v>
      </c>
      <c r="F28" s="188" t="str">
        <f>_xlfn.IFERROR(VLOOKUP(B28,'[1]Спринт'!$B$4:$N$35,6,FALSE),"")</f>
        <v>Санкт-Петербург</v>
      </c>
      <c r="G28" s="189">
        <f>_xlfn.IFERROR(VLOOKUP(B28,'[1]Спринт'!$B$4:$N$35,9,FALSE),"")</f>
        <v>0.001528125</v>
      </c>
      <c r="H28" s="189">
        <f>_xlfn.IFERROR(VLOOKUP(B28,'[1]Спринт'!$B$4:$N$35,10,FALSE),"")</f>
        <v>0</v>
      </c>
      <c r="I28" s="189">
        <f>_xlfn.IFERROR(VLOOKUP(B28,'[1]Спринт'!$B$4:$N$35,11,FALSE),"")</f>
        <v>0.001528125</v>
      </c>
      <c r="J28" s="198">
        <f>_xlfn.IFERROR(VLOOKUP(B28,'[1]Спринт'!$B$4:$N$35,12,FALSE),"")</f>
        <v>14</v>
      </c>
      <c r="K28" s="199">
        <f>_xlfn.IFERROR(VLOOKUP(B28,'[1]Спринт'!$B$4:$N$35,13,FALSE),"")</f>
        <v>35</v>
      </c>
      <c r="L28" s="98">
        <f>IF($C$20="","",_xlfn.IFERROR(IF(HLOOKUP('[1]Соревнования'!$B$11,'[1]Разряды'!$AF$3:$BI$13,J28+1,FALSE)=0,"",HLOOKUP('[1]Соревнования'!$B$11,'[1]Разряды'!$AF$3:$BI$13,J28+1,FALSE)),""))</f>
      </c>
      <c r="M28" s="198">
        <v>14</v>
      </c>
      <c r="N28" s="199">
        <v>35</v>
      </c>
      <c r="O28" s="98" t="s">
        <v>16</v>
      </c>
      <c r="Q28" s="201"/>
    </row>
    <row r="29" spans="1:17" ht="67.5" customHeight="1">
      <c r="A29" s="28">
        <f t="shared" si="0"/>
      </c>
      <c r="B29" s="190">
        <v>15</v>
      </c>
      <c r="C29" s="191" t="str">
        <f>_xlfn.IFERROR(VLOOKUP(B29,'[1]Спринт'!$B$4:$N$35,3,FALSE),"")</f>
        <v>Наутилус</v>
      </c>
      <c r="D29" s="191" t="str">
        <f>_xlfn.IFERROR(VLOOKUP(B29,'[1]Спринт'!$B$4:$N$35,4,FALSE),"")</f>
        <v>1_5</v>
      </c>
      <c r="E29" s="187" t="str">
        <f>_xlfn.IFERROR(VLOOKUP(B29,'[1]Спринт'!$B$4:$N$35,5,FALSE),"")</f>
        <v>Григоренко Анна (б/р), Корянова Дарья (б/р), Соловьёв Богдан (б/р), Самко Максим (б/р), Рагель Олеся (б/р), Горяев Пётр (б/р)</v>
      </c>
      <c r="F29" s="188" t="str">
        <f>_xlfn.IFERROR(VLOOKUP(B29,'[1]Спринт'!$B$4:$N$35,6,FALSE),"")</f>
        <v>Санкт-Петербург</v>
      </c>
      <c r="G29" s="189">
        <f>_xlfn.IFERROR(VLOOKUP(B29,'[1]Спринт'!$B$4:$N$35,9,FALSE),"")</f>
        <v>0.0015388888888888891</v>
      </c>
      <c r="H29" s="189">
        <f>_xlfn.IFERROR(VLOOKUP(B29,'[1]Спринт'!$B$4:$N$35,10,FALSE),"")</f>
        <v>0</v>
      </c>
      <c r="I29" s="189">
        <f>_xlfn.IFERROR(VLOOKUP(B29,'[1]Спринт'!$B$4:$N$35,11,FALSE),"")</f>
        <v>0.0015388888888888891</v>
      </c>
      <c r="J29" s="198">
        <f>_xlfn.IFERROR(VLOOKUP(B29,'[1]Спринт'!$B$4:$N$35,12,FALSE),"")</f>
        <v>15</v>
      </c>
      <c r="K29" s="199">
        <f>_xlfn.IFERROR(VLOOKUP(B29,'[1]Спринт'!$B$4:$N$35,13,FALSE),"")</f>
        <v>30</v>
      </c>
      <c r="L29" s="98">
        <f>IF($C$20="","",_xlfn.IFERROR(IF(HLOOKUP('[1]Соревнования'!$B$11,'[1]Разряды'!$AF$3:$BI$13,J29+1,FALSE)=0,"",HLOOKUP('[1]Соревнования'!$B$11,'[1]Разряды'!$AF$3:$BI$13,J29+1,FALSE)),""))</f>
      </c>
      <c r="M29" s="198">
        <v>15</v>
      </c>
      <c r="N29" s="199">
        <v>30</v>
      </c>
      <c r="O29" s="98" t="s">
        <v>16</v>
      </c>
      <c r="Q29" s="201"/>
    </row>
    <row r="30" spans="1:17" ht="67.5" customHeight="1">
      <c r="A30" s="28">
        <f t="shared" si="0"/>
      </c>
      <c r="B30" s="190">
        <v>16</v>
      </c>
      <c r="C30" s="191" t="str">
        <f>_xlfn.IFERROR(VLOOKUP(B30,'[1]Спринт'!$B$4:$N$35,3,FALSE),"")</f>
        <v>Роверандом</v>
      </c>
      <c r="D30" s="191">
        <f>_xlfn.IFERROR(VLOOKUP(B30,'[1]Спринт'!$B$4:$N$35,4,FALSE),"")</f>
        <v>21</v>
      </c>
      <c r="E30" s="187" t="str">
        <f>_xlfn.IFERROR(VLOOKUP(B30,'[1]Спринт'!$B$4:$N$35,5,FALSE),"")</f>
        <v>Аветисян Арсений (б/р), Васильев Денис (б/р), Ершов Ваня (б/р), Шурмаков Никита (б/р), Андревва Настя (б/р), Григоренко Аня (б/р)</v>
      </c>
      <c r="F30" s="188" t="str">
        <f>_xlfn.IFERROR(VLOOKUP(B30,'[1]Спринт'!$B$4:$N$35,6,FALSE),"")</f>
        <v>Санкт-Петербург</v>
      </c>
      <c r="G30" s="189">
        <f>_xlfn.IFERROR(VLOOKUP(B30,'[1]Спринт'!$B$4:$N$35,9,FALSE),"")</f>
        <v>0.0015667824074074074</v>
      </c>
      <c r="H30" s="189">
        <f>_xlfn.IFERROR(VLOOKUP(B30,'[1]Спринт'!$B$4:$N$35,10,FALSE),"")</f>
        <v>0</v>
      </c>
      <c r="I30" s="189">
        <f>_xlfn.IFERROR(VLOOKUP(B30,'[1]Спринт'!$B$4:$N$35,11,FALSE),"")</f>
        <v>0.0015667824074074074</v>
      </c>
      <c r="J30" s="198">
        <f>_xlfn.IFERROR(VLOOKUP(B30,'[1]Спринт'!$B$4:$N$35,12,FALSE),"")</f>
        <v>16</v>
      </c>
      <c r="K30" s="199">
        <f>_xlfn.IFERROR(VLOOKUP(B30,'[1]Спринт'!$B$4:$N$35,13,FALSE),"")</f>
        <v>25</v>
      </c>
      <c r="L30" s="98">
        <f>IF($C$20="","",_xlfn.IFERROR(IF(HLOOKUP('[1]Соревнования'!$B$11,'[1]Разряды'!$AF$3:$BI$13,J30+1,FALSE)=0,"",HLOOKUP('[1]Соревнования'!$B$11,'[1]Разряды'!$AF$3:$BI$13,J30+1,FALSE)),""))</f>
      </c>
      <c r="M30" s="198">
        <v>16</v>
      </c>
      <c r="N30" s="199">
        <v>25</v>
      </c>
      <c r="O30" s="98" t="s">
        <v>16</v>
      </c>
      <c r="Q30" s="201"/>
    </row>
    <row r="31" spans="1:17" ht="67.5" customHeight="1">
      <c r="A31" s="28">
        <f t="shared" si="0"/>
      </c>
      <c r="B31" s="190">
        <v>17</v>
      </c>
      <c r="C31" s="191" t="str">
        <f>_xlfn.IFERROR(VLOOKUP(B31,'[1]Спринт'!$B$4:$N$35,3,FALSE),"")</f>
        <v>ДДЮТ ФР РН</v>
      </c>
      <c r="D31" s="191">
        <f>_xlfn.IFERROR(VLOOKUP(B31,'[1]Спринт'!$B$4:$N$35,4,FALSE),"")</f>
        <v>47</v>
      </c>
      <c r="E31" s="187" t="str">
        <f>_xlfn.IFERROR(VLOOKUP(B31,'[1]Спринт'!$B$4:$N$35,5,FALSE),"")</f>
        <v>Идоленко Татьяна (б/р), Баркевич Максим (б/р), Цветкова Милана (б/р), Ефремов Никита (б/р), Томаржевская Елизавета (б/р), Резниченко Кристина (б/р)</v>
      </c>
      <c r="F31" s="188" t="str">
        <f>_xlfn.IFERROR(VLOOKUP(B31,'[1]Спринт'!$B$4:$N$35,6,FALSE),"")</f>
        <v>Санкт-Петербург</v>
      </c>
      <c r="G31" s="189">
        <f>_xlfn.IFERROR(VLOOKUP(B31,'[1]Спринт'!$B$4:$N$35,9,FALSE),"")</f>
        <v>0.0015018518518518517</v>
      </c>
      <c r="H31" s="189">
        <f>_xlfn.IFERROR(VLOOKUP(B31,'[1]Спринт'!$B$4:$N$35,10,FALSE),"")</f>
        <v>0.00011574074074074073</v>
      </c>
      <c r="I31" s="189">
        <f>_xlfn.IFERROR(VLOOKUP(B31,'[1]Спринт'!$B$4:$N$35,11,FALSE),"")</f>
        <v>0.0016175925925925923</v>
      </c>
      <c r="J31" s="198">
        <f>_xlfn.IFERROR(VLOOKUP(B31,'[1]Спринт'!$B$4:$N$35,12,FALSE),"")</f>
        <v>17</v>
      </c>
      <c r="K31" s="199">
        <f>_xlfn.IFERROR(VLOOKUP(B31,'[1]Спринт'!$B$4:$N$35,13,FALSE),"")</f>
        <v>20</v>
      </c>
      <c r="L31" s="98">
        <f>IF($C$20="","",_xlfn.IFERROR(IF(HLOOKUP('[1]Соревнования'!$B$11,'[1]Разряды'!$AF$3:$BI$13,J31+1,FALSE)=0,"",HLOOKUP('[1]Соревнования'!$B$11,'[1]Разряды'!$AF$3:$BI$13,J31+1,FALSE)),""))</f>
      </c>
      <c r="M31" s="198">
        <v>17</v>
      </c>
      <c r="N31" s="199">
        <v>20</v>
      </c>
      <c r="O31" s="98" t="s">
        <v>16</v>
      </c>
      <c r="Q31" s="201"/>
    </row>
    <row r="32" spans="1:17" ht="67.5" customHeight="1">
      <c r="A32" s="28">
        <f t="shared" si="0"/>
      </c>
      <c r="B32" s="190">
        <v>18</v>
      </c>
      <c r="C32" s="191" t="str">
        <f>_xlfn.IFERROR(VLOOKUP(B32,'[1]Спринт'!$B$4:$N$35,3,FALSE),"")</f>
        <v>ГБОУ 292</v>
      </c>
      <c r="D32" s="191">
        <f>_xlfn.IFERROR(VLOOKUP(B32,'[1]Спринт'!$B$4:$N$35,4,FALSE),"")</f>
        <v>29</v>
      </c>
      <c r="E32" s="187" t="str">
        <f>_xlfn.IFERROR(VLOOKUP(B32,'[1]Спринт'!$B$4:$N$35,5,FALSE),"")</f>
        <v>Гаппоев Адам (3юн, 2009), Зверев Семён (б/р), Гудина Валерия (б/р), Хрусталёва Кристина (б/р), Бондаренко Андрей (б/р), Бельков Дмитрий (б/р)</v>
      </c>
      <c r="F32" s="188" t="str">
        <f>_xlfn.IFERROR(VLOOKUP(B32,'[1]Спринт'!$B$4:$N$35,6,FALSE),"")</f>
        <v>Санкт-Петербург</v>
      </c>
      <c r="G32" s="189">
        <f>_xlfn.IFERROR(VLOOKUP(B32,'[1]Спринт'!$B$4:$N$35,9,FALSE),"")</f>
        <v>0.0015068287037037038</v>
      </c>
      <c r="H32" s="189">
        <f>_xlfn.IFERROR(VLOOKUP(B32,'[1]Спринт'!$B$4:$N$35,10,FALSE),"")</f>
        <v>0.00011574074074074073</v>
      </c>
      <c r="I32" s="189">
        <f>_xlfn.IFERROR(VLOOKUP(B32,'[1]Спринт'!$B$4:$N$35,11,FALSE),"")</f>
        <v>0.0016225694444444445</v>
      </c>
      <c r="J32" s="198">
        <f>_xlfn.IFERROR(VLOOKUP(B32,'[1]Спринт'!$B$4:$N$35,12,FALSE),"")</f>
        <v>18</v>
      </c>
      <c r="K32" s="199">
        <f>_xlfn.IFERROR(VLOOKUP(B32,'[1]Спринт'!$B$4:$N$35,13,FALSE),"")</f>
        <v>15</v>
      </c>
      <c r="L32" s="98">
        <f>IF($C$20="","",_xlfn.IFERROR(IF(HLOOKUP('[1]Соревнования'!$B$11,'[1]Разряды'!$AF$3:$BI$13,J32+1,FALSE)=0,"",HLOOKUP('[1]Соревнования'!$B$11,'[1]Разряды'!$AF$3:$BI$13,J32+1,FALSE)),""))</f>
      </c>
      <c r="M32" s="198">
        <v>18</v>
      </c>
      <c r="N32" s="199">
        <v>15</v>
      </c>
      <c r="O32" s="98" t="s">
        <v>16</v>
      </c>
      <c r="Q32" s="201"/>
    </row>
    <row r="33" spans="1:17" ht="67.5" customHeight="1">
      <c r="A33" s="28">
        <f t="shared" si="0"/>
      </c>
      <c r="B33" s="190">
        <v>19</v>
      </c>
      <c r="C33" s="191" t="str">
        <f>_xlfn.IFERROR(VLOOKUP(B33,'[1]Спринт'!$B$4:$N$35,3,FALSE),"")</f>
        <v>Штурм</v>
      </c>
      <c r="D33" s="191" t="str">
        <f>_xlfn.IFERROR(VLOOKUP(B33,'[1]Спринт'!$B$4:$N$35,4,FALSE),"")</f>
        <v>1_9</v>
      </c>
      <c r="E33" s="187" t="str">
        <f>_xlfn.IFERROR(VLOOKUP(B33,'[1]Спринт'!$B$4:$N$35,5,FALSE),"")</f>
        <v>Широкова Настя (б/р), Кропачёва Ксения (б/р), Кропачёва Анастасия (б/р), Бубен Артём (б/р), Пединская Кристина (б/р), Репин Василий (б/р)</v>
      </c>
      <c r="F33" s="188" t="str">
        <f>_xlfn.IFERROR(VLOOKUP(B33,'[1]Спринт'!$B$4:$N$35,6,FALSE),"")</f>
        <v>Санкт-Петербург</v>
      </c>
      <c r="G33" s="189">
        <f>_xlfn.IFERROR(VLOOKUP(B33,'[1]Спринт'!$B$4:$N$35,9,FALSE),"")</f>
        <v>0.0017037037037037036</v>
      </c>
      <c r="H33" s="189">
        <f>_xlfn.IFERROR(VLOOKUP(B33,'[1]Спринт'!$B$4:$N$35,10,FALSE),"")</f>
        <v>0</v>
      </c>
      <c r="I33" s="189">
        <f>_xlfn.IFERROR(VLOOKUP(B33,'[1]Спринт'!$B$4:$N$35,11,FALSE),"")</f>
        <v>0.0017037037037037036</v>
      </c>
      <c r="J33" s="198">
        <f>_xlfn.IFERROR(VLOOKUP(B33,'[1]Спринт'!$B$4:$N$35,12,FALSE),"")</f>
        <v>19</v>
      </c>
      <c r="K33" s="199">
        <f>_xlfn.IFERROR(VLOOKUP(B33,'[1]Спринт'!$B$4:$N$35,13,FALSE),"")</f>
        <v>10</v>
      </c>
      <c r="L33" s="98">
        <f>IF($C$20="","",_xlfn.IFERROR(IF(HLOOKUP('[1]Соревнования'!$B$11,'[1]Разряды'!$AF$3:$BI$13,J33+1,FALSE)=0,"",HLOOKUP('[1]Соревнования'!$B$11,'[1]Разряды'!$AF$3:$BI$13,J33+1,FALSE)),""))</f>
      </c>
      <c r="M33" s="198">
        <v>19</v>
      </c>
      <c r="N33" s="199">
        <v>10</v>
      </c>
      <c r="O33" s="98" t="s">
        <v>16</v>
      </c>
      <c r="Q33" s="201"/>
    </row>
    <row r="34" spans="1:17" ht="67.5" customHeight="1">
      <c r="A34" s="28">
        <f t="shared" si="0"/>
      </c>
      <c r="B34" s="190">
        <v>20</v>
      </c>
      <c r="C34" s="191" t="str">
        <f>_xlfn.IFERROR(VLOOKUP(B34,'[1]Спринт'!$B$4:$N$35,3,FALSE),"")</f>
        <v>Т/к Остров</v>
      </c>
      <c r="D34" s="191" t="str">
        <f>_xlfn.IFERROR(VLOOKUP(B34,'[1]Спринт'!$B$4:$N$35,4,FALSE),"")</f>
        <v>1_10</v>
      </c>
      <c r="E34" s="187" t="str">
        <f>_xlfn.IFERROR(VLOOKUP(B34,'[1]Спринт'!$B$4:$N$35,5,FALSE),"")</f>
        <v>Селезнёв Елисей (б/р), Машура Ксюша (б/р), Ладина Полина (б/р), Некрасова Рита (б/р), Тишкина Дима (б/р), Щербакова Маша (б/р)</v>
      </c>
      <c r="F34" s="188" t="str">
        <f>_xlfn.IFERROR(VLOOKUP(B34,'[1]Спринт'!$B$4:$N$35,6,FALSE),"")</f>
        <v>Санкт-Петербург</v>
      </c>
      <c r="G34" s="189">
        <f>_xlfn.IFERROR(VLOOKUP(B34,'[1]Спринт'!$B$4:$N$35,9,FALSE),"")</f>
        <v>0.001759837962962963</v>
      </c>
      <c r="H34" s="189">
        <f>_xlfn.IFERROR(VLOOKUP(B34,'[1]Спринт'!$B$4:$N$35,10,FALSE),"")</f>
        <v>0</v>
      </c>
      <c r="I34" s="189">
        <f>_xlfn.IFERROR(VLOOKUP(B34,'[1]Спринт'!$B$4:$N$35,11,FALSE),"")</f>
        <v>0.001759837962962963</v>
      </c>
      <c r="J34" s="198">
        <f>_xlfn.IFERROR(VLOOKUP(B34,'[1]Спринт'!$B$4:$N$35,12,FALSE),"")</f>
        <v>20</v>
      </c>
      <c r="K34" s="199">
        <f>_xlfn.IFERROR(VLOOKUP(B34,'[1]Спринт'!$B$4:$N$35,13,FALSE),"")</f>
        <v>5</v>
      </c>
      <c r="L34" s="98">
        <f>IF($C$20="","",_xlfn.IFERROR(IF(HLOOKUP('[1]Соревнования'!$B$11,'[1]Разряды'!$AF$3:$BI$13,J34+1,FALSE)=0,"",HLOOKUP('[1]Соревнования'!$B$11,'[1]Разряды'!$AF$3:$BI$13,J34+1,FALSE)),""))</f>
      </c>
      <c r="M34" s="198">
        <v>20</v>
      </c>
      <c r="N34" s="199">
        <v>5</v>
      </c>
      <c r="O34" s="98" t="s">
        <v>16</v>
      </c>
      <c r="Q34" s="201"/>
    </row>
    <row r="35" spans="1:17" ht="67.5" customHeight="1">
      <c r="A35" s="28">
        <f t="shared" si="0"/>
      </c>
      <c r="B35" s="190">
        <v>21</v>
      </c>
      <c r="C35" s="191" t="str">
        <f>_xlfn.IFERROR(VLOOKUP(B35,'[1]Спринт'!$B$4:$N$35,3,FALSE),"")</f>
        <v>Т/К Остров 2</v>
      </c>
      <c r="D35" s="191" t="str">
        <f>_xlfn.IFERROR(VLOOKUP(B35,'[1]Спринт'!$B$4:$N$35,4,FALSE),"")</f>
        <v>1_10(2)</v>
      </c>
      <c r="E35" s="187" t="str">
        <f>_xlfn.IFERROR(VLOOKUP(B35,'[1]Спринт'!$B$4:$N$35,5,FALSE),"")</f>
        <v>Ким Миша (б/р), Шаталова Карина (б/р), Ким Кристина (б/р), Афанасьвева Катя (б/р), Ладина Полина (б/р), Тишкин Дима (б/р)</v>
      </c>
      <c r="F35" s="188" t="str">
        <f>_xlfn.IFERROR(VLOOKUP(B35,'[1]Спринт'!$B$4:$N$35,6,FALSE),"")</f>
        <v>Санкт-Петербург</v>
      </c>
      <c r="G35" s="189">
        <f>_xlfn.IFERROR(VLOOKUP(B35,'[1]Спринт'!$B$4:$N$35,9,FALSE),"")</f>
        <v>0.0017638888888888888</v>
      </c>
      <c r="H35" s="189">
        <f>_xlfn.IFERROR(VLOOKUP(B35,'[1]Спринт'!$B$4:$N$35,10,FALSE),"")</f>
        <v>0</v>
      </c>
      <c r="I35" s="189">
        <f>_xlfn.IFERROR(VLOOKUP(B35,'[1]Спринт'!$B$4:$N$35,11,FALSE),"")</f>
        <v>0.0017638888888888888</v>
      </c>
      <c r="J35" s="198">
        <f>_xlfn.IFERROR(VLOOKUP(B35,'[1]Спринт'!$B$4:$N$35,12,FALSE),"")</f>
        <v>21</v>
      </c>
      <c r="K35" s="199">
        <f>_xlfn.IFERROR(VLOOKUP(B35,'[1]Спринт'!$B$4:$N$35,13,FALSE),"")</f>
        <v>0</v>
      </c>
      <c r="L35" s="98">
        <f>IF($C$20="","",_xlfn.IFERROR(IF(HLOOKUP('[1]Соревнования'!$B$11,'[1]Разряды'!$AF$3:$BI$13,J35+1,FALSE)=0,"",HLOOKUP('[1]Соревнования'!$B$11,'[1]Разряды'!$AF$3:$BI$13,J35+1,FALSE)),""))</f>
      </c>
      <c r="M35" s="198">
        <v>21</v>
      </c>
      <c r="N35" s="199">
        <v>0</v>
      </c>
      <c r="O35" s="98" t="s">
        <v>16</v>
      </c>
      <c r="Q35" s="201"/>
    </row>
    <row r="36" spans="1:17" ht="67.5" customHeight="1">
      <c r="A36" s="28">
        <f t="shared" si="0"/>
      </c>
      <c r="B36" s="190">
        <v>22</v>
      </c>
      <c r="C36" s="191" t="str">
        <f>_xlfn.IFERROR(VLOOKUP(B36,'[1]Спринт'!$B$4:$N$35,3,FALSE),"")</f>
        <v>Муми-Тролли</v>
      </c>
      <c r="D36" s="191" t="str">
        <f>_xlfn.IFERROR(VLOOKUP(B36,'[1]Спринт'!$B$4:$N$35,4,FALSE),"")</f>
        <v>1_7 </v>
      </c>
      <c r="E36" s="187" t="str">
        <f>_xlfn.IFERROR(VLOOKUP(B36,'[1]Спринт'!$B$4:$N$35,5,FALSE),"")</f>
        <v>Титова Лера (б/р), Калинина Лиза (б/р), Мордасов Гена (б/р), Шип Соня (б/р), Карпов Ярослав (б/р), Подгорная Настасья (б/р)</v>
      </c>
      <c r="F36" s="188" t="str">
        <f>_xlfn.IFERROR(VLOOKUP(B36,'[1]Спринт'!$B$4:$N$35,6,FALSE),"")</f>
        <v>Санкт-Петербург</v>
      </c>
      <c r="G36" s="189">
        <f>_xlfn.IFERROR(VLOOKUP(B36,'[1]Спринт'!$B$4:$N$35,9,FALSE),"")</f>
        <v>0.0018638888888888889</v>
      </c>
      <c r="H36" s="189">
        <f>_xlfn.IFERROR(VLOOKUP(B36,'[1]Спринт'!$B$4:$N$35,10,FALSE),"")</f>
        <v>0</v>
      </c>
      <c r="I36" s="189">
        <f>_xlfn.IFERROR(VLOOKUP(B36,'[1]Спринт'!$B$4:$N$35,11,FALSE),"")</f>
        <v>0.0018638888888888889</v>
      </c>
      <c r="J36" s="198">
        <f>_xlfn.IFERROR(VLOOKUP(B36,'[1]Спринт'!$B$4:$N$35,12,FALSE),"")</f>
        <v>22</v>
      </c>
      <c r="K36" s="199">
        <f>_xlfn.IFERROR(VLOOKUP(B36,'[1]Спринт'!$B$4:$N$35,13,FALSE),"")</f>
        <v>0</v>
      </c>
      <c r="L36" s="98">
        <f>IF($C$20="","",_xlfn.IFERROR(IF(HLOOKUP('[1]Соревнования'!$B$11,'[1]Разряды'!$AF$3:$BI$13,J36+1,FALSE)=0,"",HLOOKUP('[1]Соревнования'!$B$11,'[1]Разряды'!$AF$3:$BI$13,J36+1,FALSE)),""))</f>
      </c>
      <c r="M36" s="198">
        <v>22</v>
      </c>
      <c r="N36" s="199">
        <v>0</v>
      </c>
      <c r="O36" s="98" t="s">
        <v>16</v>
      </c>
      <c r="Q36" s="201"/>
    </row>
    <row r="37" spans="1:17" ht="67.5" customHeight="1">
      <c r="A37" s="28">
        <f t="shared" si="0"/>
      </c>
      <c r="B37" s="190">
        <v>23</v>
      </c>
      <c r="C37" s="191" t="str">
        <f>_xlfn.IFERROR(VLOOKUP(B37,'[1]Спринт'!$B$4:$N$35,3,FALSE),"")</f>
        <v>Фонтанка 32</v>
      </c>
      <c r="D37" s="191">
        <f>_xlfn.IFERROR(VLOOKUP(B37,'[1]Спринт'!$B$4:$N$35,4,FALSE),"")</f>
        <v>40</v>
      </c>
      <c r="E37" s="187" t="str">
        <f>_xlfn.IFERROR(VLOOKUP(B37,'[1]Спринт'!$B$4:$N$35,5,FALSE),"")</f>
        <v>Шептунов Сергей (б/р), Метлицкий Илья (б/р), Логинов Даня (б/р), Соколова Лиза (б/р), Муслимова Полина (б/р), Якинович Максим (б/р)</v>
      </c>
      <c r="F37" s="188" t="str">
        <f>_xlfn.IFERROR(VLOOKUP(B37,'[1]Спринт'!$B$4:$N$35,6,FALSE),"")</f>
        <v>Санкт-Петербург</v>
      </c>
      <c r="G37" s="189">
        <f>_xlfn.IFERROR(VLOOKUP(B37,'[1]Спринт'!$B$4:$N$35,9,FALSE),"")</f>
        <v>0.001802314814814815</v>
      </c>
      <c r="H37" s="189">
        <f>_xlfn.IFERROR(VLOOKUP(B37,'[1]Спринт'!$B$4:$N$35,10,FALSE),"")</f>
        <v>0.00011574074074074073</v>
      </c>
      <c r="I37" s="189">
        <f>_xlfn.IFERROR(VLOOKUP(B37,'[1]Спринт'!$B$4:$N$35,11,FALSE),"")</f>
        <v>0.0019180555555555557</v>
      </c>
      <c r="J37" s="198">
        <f>_xlfn.IFERROR(VLOOKUP(B37,'[1]Спринт'!$B$4:$N$35,12,FALSE),"")</f>
        <v>23</v>
      </c>
      <c r="K37" s="199">
        <f>_xlfn.IFERROR(VLOOKUP(B37,'[1]Спринт'!$B$4:$N$35,13,FALSE),"")</f>
        <v>0</v>
      </c>
      <c r="L37" s="98">
        <f>IF($C$20="","",_xlfn.IFERROR(IF(HLOOKUP('[1]Соревнования'!$B$11,'[1]Разряды'!$AF$3:$BI$13,J37+1,FALSE)=0,"",HLOOKUP('[1]Соревнования'!$B$11,'[1]Разряды'!$AF$3:$BI$13,J37+1,FALSE)),""))</f>
      </c>
      <c r="M37" s="198">
        <v>23</v>
      </c>
      <c r="N37" s="199">
        <v>0</v>
      </c>
      <c r="O37" s="98" t="s">
        <v>16</v>
      </c>
      <c r="Q37" s="201"/>
    </row>
    <row r="38" spans="1:17" ht="67.5" customHeight="1">
      <c r="A38" s="28">
        <f t="shared" si="0"/>
      </c>
      <c r="B38" s="190">
        <v>24</v>
      </c>
      <c r="C38" s="191" t="str">
        <f>_xlfn.IFERROR(VLOOKUP(B38,'[1]Спринт'!$B$4:$N$35,3,FALSE),"")</f>
        <v>Ветерок</v>
      </c>
      <c r="D38" s="191">
        <f>_xlfn.IFERROR(VLOOKUP(B38,'[1]Спринт'!$B$4:$N$35,4,FALSE),"")</f>
        <v>35</v>
      </c>
      <c r="E38" s="187" t="str">
        <f>_xlfn.IFERROR(VLOOKUP(B38,'[1]Спринт'!$B$4:$N$35,5,FALSE),"")</f>
        <v>Берлин Лев (б/р), Чебанова Мария (б/р), Широкова Анна (б/р), Березин Фёдор (б/р), Шим Люба (б/р), Антипова Вика (б/р)</v>
      </c>
      <c r="F38" s="188" t="str">
        <f>_xlfn.IFERROR(VLOOKUP(B38,'[1]Спринт'!$B$4:$N$35,6,FALSE),"")</f>
        <v>Санкт-Петербург</v>
      </c>
      <c r="G38" s="189">
        <f>_xlfn.IFERROR(VLOOKUP(B38,'[1]Спринт'!$B$4:$N$35,9,FALSE),"")</f>
        <v>0.0020526620370370373</v>
      </c>
      <c r="H38" s="189">
        <f>_xlfn.IFERROR(VLOOKUP(B38,'[1]Спринт'!$B$4:$N$35,10,FALSE),"")</f>
        <v>0</v>
      </c>
      <c r="I38" s="189">
        <f>_xlfn.IFERROR(VLOOKUP(B38,'[1]Спринт'!$B$4:$N$35,11,FALSE),"")</f>
        <v>0.0020526620370370373</v>
      </c>
      <c r="J38" s="198">
        <f>_xlfn.IFERROR(VLOOKUP(B38,'[1]Спринт'!$B$4:$N$35,12,FALSE),"")</f>
        <v>24</v>
      </c>
      <c r="K38" s="199">
        <f>_xlfn.IFERROR(VLOOKUP(B38,'[1]Спринт'!$B$4:$N$35,13,FALSE),"")</f>
        <v>0</v>
      </c>
      <c r="L38" s="98">
        <f>IF($C$20="","",_xlfn.IFERROR(IF(HLOOKUP('[1]Соревнования'!$B$11,'[1]Разряды'!$AF$3:$BI$13,J38+1,FALSE)=0,"",HLOOKUP('[1]Соревнования'!$B$11,'[1]Разряды'!$AF$3:$BI$13,J38+1,FALSE)),""))</f>
      </c>
      <c r="M38" s="198">
        <v>24</v>
      </c>
      <c r="N38" s="199">
        <v>0</v>
      </c>
      <c r="O38" s="98" t="s">
        <v>16</v>
      </c>
      <c r="Q38" s="201"/>
    </row>
    <row r="39" spans="1:17" ht="67.5" customHeight="1">
      <c r="A39" s="28">
        <f t="shared" si="0"/>
      </c>
      <c r="B39" s="190">
        <v>25</v>
      </c>
      <c r="C39" s="191" t="str">
        <f>_xlfn.IFERROR(VLOOKUP(B39,'[1]Спринт'!$B$4:$N$35,3,FALSE),"")</f>
        <v>Титаник</v>
      </c>
      <c r="D39" s="191" t="str">
        <f>_xlfn.IFERROR(VLOOKUP(B39,'[1]Спринт'!$B$4:$N$35,4,FALSE),"")</f>
        <v>2_16</v>
      </c>
      <c r="E39" s="187" t="str">
        <f>_xlfn.IFERROR(VLOOKUP(B39,'[1]Спринт'!$B$4:$N$35,5,FALSE),"")</f>
        <v>Буй Павел (б/р), Ефименко Екатерина (б/р), Филимонов Иван (б/р), Зыкова Мария (б/р), Васильева Анна (б/р), Арзуманьян София (б/р)</v>
      </c>
      <c r="F39" s="188" t="str">
        <f>_xlfn.IFERROR(VLOOKUP(B39,'[1]Спринт'!$B$4:$N$35,6,FALSE),"")</f>
        <v>Санкт-Петербург</v>
      </c>
      <c r="G39" s="189">
        <f>_xlfn.IFERROR(VLOOKUP(B39,'[1]Спринт'!$B$4:$N$35,9,FALSE),"")</f>
        <v>0.0030064814814814815</v>
      </c>
      <c r="H39" s="189">
        <f>_xlfn.IFERROR(VLOOKUP(B39,'[1]Спринт'!$B$4:$N$35,10,FALSE),"")</f>
        <v>0</v>
      </c>
      <c r="I39" s="189">
        <f>_xlfn.IFERROR(VLOOKUP(B39,'[1]Спринт'!$B$4:$N$35,11,FALSE),"")</f>
        <v>0.0030064814814814815</v>
      </c>
      <c r="J39" s="198">
        <f>_xlfn.IFERROR(VLOOKUP(B39,'[1]Спринт'!$B$4:$N$35,12,FALSE),"")</f>
        <v>25</v>
      </c>
      <c r="K39" s="199">
        <f>_xlfn.IFERROR(VLOOKUP(B39,'[1]Спринт'!$B$4:$N$35,13,FALSE),"")</f>
        <v>0</v>
      </c>
      <c r="L39" s="98">
        <f>IF($C$20="","",_xlfn.IFERROR(IF(HLOOKUP('[1]Соревнования'!$B$11,'[1]Разряды'!$AF$3:$BI$13,J39+1,FALSE)=0,"",HLOOKUP('[1]Соревнования'!$B$11,'[1]Разряды'!$AF$3:$BI$13,J39+1,FALSE)),""))</f>
      </c>
      <c r="M39" s="198">
        <v>25</v>
      </c>
      <c r="N39" s="199">
        <v>0</v>
      </c>
      <c r="O39" s="98" t="s">
        <v>16</v>
      </c>
      <c r="Q39" s="201"/>
    </row>
    <row r="40" spans="1:17" ht="67.5" customHeight="1">
      <c r="A40" s="28">
        <f t="shared" si="0"/>
      </c>
      <c r="B40" s="190">
        <v>26</v>
      </c>
      <c r="C40" s="191" t="str">
        <f>_xlfn.IFERROR(VLOOKUP(B40,'[1]Спринт'!$B$4:$N$35,3,FALSE),"")</f>
        <v>Чёрные драконы</v>
      </c>
      <c r="D40" s="191" t="str">
        <f>_xlfn.IFERROR(VLOOKUP(B40,'[1]Спринт'!$B$4:$N$35,4,FALSE),"")</f>
        <v>36_1</v>
      </c>
      <c r="E40" s="187" t="str">
        <f>_xlfn.IFERROR(VLOOKUP(B40,'[1]Спринт'!$B$4:$N$35,5,FALSE),"")</f>
        <v>Голик Илья (б/р), Голик Данил (б/р), Савран Рома (б/р), Киселёв Артур (б/р), Силкин Дима (б/р), Арнользи Мария (б/р)</v>
      </c>
      <c r="F40" s="188" t="str">
        <f>_xlfn.IFERROR(VLOOKUP(B40,'[1]Спринт'!$B$4:$N$35,6,FALSE),"")</f>
        <v>Санкт-Петербург</v>
      </c>
      <c r="G40" s="189">
        <f>_xlfn.IFERROR(VLOOKUP(B40,'[1]Спринт'!$B$4:$N$35,9,FALSE),"")</f>
        <v>0.0030212962962962962</v>
      </c>
      <c r="H40" s="189">
        <f>_xlfn.IFERROR(VLOOKUP(B40,'[1]Спринт'!$B$4:$N$35,10,FALSE),"")</f>
        <v>0</v>
      </c>
      <c r="I40" s="189">
        <f>_xlfn.IFERROR(VLOOKUP(B40,'[1]Спринт'!$B$4:$N$35,11,FALSE),"")</f>
        <v>0.0030212962962962962</v>
      </c>
      <c r="J40" s="198">
        <f>_xlfn.IFERROR(VLOOKUP(B40,'[1]Спринт'!$B$4:$N$35,12,FALSE),"")</f>
        <v>26</v>
      </c>
      <c r="K40" s="199">
        <f>_xlfn.IFERROR(VLOOKUP(B40,'[1]Спринт'!$B$4:$N$35,13,FALSE),"")</f>
        <v>0</v>
      </c>
      <c r="L40" s="98">
        <f>IF($C$20="","",_xlfn.IFERROR(IF(HLOOKUP('[1]Соревнования'!$B$11,'[1]Разряды'!$AF$3:$BI$13,J40+1,FALSE)=0,"",HLOOKUP('[1]Соревнования'!$B$11,'[1]Разряды'!$AF$3:$BI$13,J40+1,FALSE)),""))</f>
      </c>
      <c r="M40" s="198">
        <v>26</v>
      </c>
      <c r="N40" s="199">
        <v>0</v>
      </c>
      <c r="O40" s="98" t="s">
        <v>16</v>
      </c>
      <c r="Q40" s="201"/>
    </row>
    <row r="41" spans="1:17" ht="67.5" customHeight="1">
      <c r="A41" s="28">
        <f t="shared" si="0"/>
      </c>
      <c r="B41" s="190">
        <v>27</v>
      </c>
      <c r="C41" s="191" t="str">
        <f>_xlfn.IFERROR(VLOOKUP(B41,'[1]Спринт'!$B$4:$N$35,3,FALSE),"")</f>
        <v>Гор_Сютур_Остров</v>
      </c>
      <c r="D41" s="191">
        <f>_xlfn.IFERROR(VLOOKUP(B41,'[1]Спринт'!$B$4:$N$35,4,FALSE),"")</f>
        <v>46</v>
      </c>
      <c r="E41" s="187" t="str">
        <f>_xlfn.IFERROR(VLOOKUP(B41,'[1]Спринт'!$B$4:$N$35,5,FALSE),"")</f>
        <v>Степанова Арина (б/р), Лыдин Андрей (б/р), Ульянов Андрей (б/р), Нестерова Катя (б/р), Бакишева Маша (б/р), Абрамова Полина (б/р)</v>
      </c>
      <c r="F41" s="188" t="str">
        <f>_xlfn.IFERROR(VLOOKUP(B41,'[1]Спринт'!$B$4:$N$35,6,FALSE),"")</f>
        <v>Санкт-Петербург</v>
      </c>
      <c r="G41" s="189">
        <f>_xlfn.IFERROR(VLOOKUP(B41,'[1]Спринт'!$B$4:$N$35,9,FALSE),"")</f>
        <v>0.003589351851851852</v>
      </c>
      <c r="H41" s="189">
        <f>_xlfn.IFERROR(VLOOKUP(B41,'[1]Спринт'!$B$4:$N$35,10,FALSE),"")</f>
        <v>0</v>
      </c>
      <c r="I41" s="189">
        <f>_xlfn.IFERROR(VLOOKUP(B41,'[1]Спринт'!$B$4:$N$35,11,FALSE),"")</f>
        <v>0.003589351851851852</v>
      </c>
      <c r="J41" s="198">
        <f>_xlfn.IFERROR(VLOOKUP(B41,'[1]Спринт'!$B$4:$N$35,12,FALSE),"")</f>
        <v>27</v>
      </c>
      <c r="K41" s="199">
        <f>_xlfn.IFERROR(VLOOKUP(B41,'[1]Спринт'!$B$4:$N$35,13,FALSE),"")</f>
        <v>0</v>
      </c>
      <c r="L41" s="98">
        <f>IF($C$20="","",_xlfn.IFERROR(IF(HLOOKUP('[1]Соревнования'!$B$11,'[1]Разряды'!$AF$3:$BI$13,J41+1,FALSE)=0,"",HLOOKUP('[1]Соревнования'!$B$11,'[1]Разряды'!$AF$3:$BI$13,J41+1,FALSE)),""))</f>
      </c>
      <c r="M41" s="198">
        <v>27</v>
      </c>
      <c r="N41" s="199">
        <v>0</v>
      </c>
      <c r="O41" s="98" t="s">
        <v>16</v>
      </c>
      <c r="Q41" s="201"/>
    </row>
    <row r="42" spans="1:17" ht="67.5" customHeight="1">
      <c r="A42" s="28">
        <f t="shared" si="0"/>
      </c>
      <c r="B42" s="190">
        <v>28</v>
      </c>
      <c r="C42" s="191" t="str">
        <f>_xlfn.IFERROR(VLOOKUP(B42,'[1]Спринт'!$B$4:$N$35,3,FALSE),"")</f>
        <v>339_1</v>
      </c>
      <c r="D42" s="191" t="str">
        <f>_xlfn.IFERROR(VLOOKUP(B42,'[1]Спринт'!$B$4:$N$35,4,FALSE),"")</f>
        <v>339-1</v>
      </c>
      <c r="E42" s="187" t="str">
        <f>_xlfn.IFERROR(VLOOKUP(B42,'[1]Спринт'!$B$4:$N$35,5,FALSE),"")</f>
        <v>Колесникова Анна (б/р), Урывков Роман (б/р), Чинная Евгения (б/р), Протонова Диана (б/р), Чупрынин Тимур (б/р), Козельская Вероника (б/р)</v>
      </c>
      <c r="F42" s="188" t="str">
        <f>_xlfn.IFERROR(VLOOKUP(B42,'[1]Спринт'!$B$4:$N$35,6,FALSE),"")</f>
        <v>Санкт-Петербург</v>
      </c>
      <c r="G42" s="189">
        <f>_xlfn.IFERROR(VLOOKUP(B42,'[1]Спринт'!$B$4:$N$35,9,FALSE),"")</f>
        <v>0.0036175925925925924</v>
      </c>
      <c r="H42" s="189">
        <f>_xlfn.IFERROR(VLOOKUP(B42,'[1]Спринт'!$B$4:$N$35,10,FALSE),"")</f>
        <v>0</v>
      </c>
      <c r="I42" s="189">
        <f>_xlfn.IFERROR(VLOOKUP(B42,'[1]Спринт'!$B$4:$N$35,11,FALSE),"")</f>
        <v>0.0036175925925925924</v>
      </c>
      <c r="J42" s="198">
        <f>_xlfn.IFERROR(VLOOKUP(B42,'[1]Спринт'!$B$4:$N$35,12,FALSE),"")</f>
        <v>28</v>
      </c>
      <c r="K42" s="199">
        <f>_xlfn.IFERROR(VLOOKUP(B42,'[1]Спринт'!$B$4:$N$35,13,FALSE),"")</f>
        <v>0</v>
      </c>
      <c r="L42" s="98">
        <f>IF($C$20="","",_xlfn.IFERROR(IF(HLOOKUP('[1]Соревнования'!$B$11,'[1]Разряды'!$AF$3:$BI$13,J42+1,FALSE)=0,"",HLOOKUP('[1]Соревнования'!$B$11,'[1]Разряды'!$AF$3:$BI$13,J42+1,FALSE)),""))</f>
      </c>
      <c r="M42" s="198">
        <v>28</v>
      </c>
      <c r="N42" s="199">
        <v>0</v>
      </c>
      <c r="O42" s="98" t="s">
        <v>16</v>
      </c>
      <c r="Q42" s="201"/>
    </row>
    <row r="43" spans="1:17" ht="67.5" customHeight="1">
      <c r="A43" s="28">
        <f t="shared" si="0"/>
      </c>
      <c r="B43" s="190">
        <v>29</v>
      </c>
      <c r="C43" s="191" t="str">
        <f>_xlfn.IFERROR(VLOOKUP(B43,'[1]Спринт'!$B$4:$N$35,3,FALSE),"")</f>
        <v>Алексеевские</v>
      </c>
      <c r="D43" s="191" t="str">
        <f>_xlfn.IFERROR(VLOOKUP(B43,'[1]Спринт'!$B$4:$N$35,4,FALSE),"")</f>
        <v>1_1</v>
      </c>
      <c r="E43" s="187" t="str">
        <f>_xlfn.IFERROR(VLOOKUP(B43,'[1]Спринт'!$B$4:$N$35,5,FALSE),"")</f>
        <v>Медведева Василиса (б/р), Андреева Лена (б/р), Тихонов Вова (б/р), Пухов Валя (б/р), Виноградов Артём (б/р), Чистович Никита (б/р)</v>
      </c>
      <c r="F43" s="188" t="str">
        <f>_xlfn.IFERROR(VLOOKUP(B43,'[1]Спринт'!$B$4:$N$35,6,FALSE),"")</f>
        <v>Санкт-Петербург</v>
      </c>
      <c r="G43" s="189">
        <f>_xlfn.IFERROR(VLOOKUP(B43,'[1]Спринт'!$B$4:$N$35,9,FALSE),"")</f>
        <v>0.0036697916666666667</v>
      </c>
      <c r="H43" s="189">
        <f>_xlfn.IFERROR(VLOOKUP(B43,'[1]Спринт'!$B$4:$N$35,10,FALSE),"")</f>
        <v>0</v>
      </c>
      <c r="I43" s="189">
        <f>_xlfn.IFERROR(VLOOKUP(B43,'[1]Спринт'!$B$4:$N$35,11,FALSE),"")</f>
        <v>0.0036697916666666667</v>
      </c>
      <c r="J43" s="198">
        <f>_xlfn.IFERROR(VLOOKUP(B43,'[1]Спринт'!$B$4:$N$35,12,FALSE),"")</f>
        <v>29</v>
      </c>
      <c r="K43" s="199">
        <f>_xlfn.IFERROR(VLOOKUP(B43,'[1]Спринт'!$B$4:$N$35,13,FALSE),"")</f>
        <v>0</v>
      </c>
      <c r="L43" s="98">
        <f>IF($C$20="","",_xlfn.IFERROR(IF(HLOOKUP('[1]Соревнования'!$B$11,'[1]Разряды'!$AF$3:$BI$13,J43+1,FALSE)=0,"",HLOOKUP('[1]Соревнования'!$B$11,'[1]Разряды'!$AF$3:$BI$13,J43+1,FALSE)),""))</f>
      </c>
      <c r="M43" s="198">
        <v>29</v>
      </c>
      <c r="N43" s="199">
        <v>0</v>
      </c>
      <c r="O43" s="98" t="s">
        <v>16</v>
      </c>
      <c r="Q43" s="201"/>
    </row>
    <row r="44" spans="1:17" ht="67.5" customHeight="1" hidden="1">
      <c r="A44" s="28" t="str">
        <f t="shared" si="0"/>
        <v>z</v>
      </c>
      <c r="B44" s="190">
        <v>30</v>
      </c>
      <c r="C44" s="191">
        <f>_xlfn.IFERROR(VLOOKUP(B44,'[1]Спринт'!$B$4:$N$35,3,FALSE),"")</f>
      </c>
      <c r="D44" s="191">
        <f>_xlfn.IFERROR(VLOOKUP(B44,'[1]Спринт'!$B$4:$N$35,4,FALSE),"")</f>
      </c>
      <c r="E44" s="192">
        <f>_xlfn.IFERROR(VLOOKUP(B44,'[1]Спринт'!$B$4:$N$35,5,FALSE),"")</f>
      </c>
      <c r="F44" s="193">
        <f>_xlfn.IFERROR(VLOOKUP(B44,'[1]Спринт'!$B$4:$N$35,6,FALSE),"")</f>
      </c>
      <c r="G44" s="97">
        <f>_xlfn.IFERROR(VLOOKUP(B44,'[1]Спринт'!$B$4:$N$35,9,FALSE),"")</f>
      </c>
      <c r="H44" s="97">
        <f>_xlfn.IFERROR(VLOOKUP(B44,'[1]Спринт'!$B$4:$N$35,10,FALSE),"")</f>
      </c>
      <c r="I44" s="97">
        <f>_xlfn.IFERROR(VLOOKUP(B44,'[1]Спринт'!$B$4:$N$35,11,FALSE),"")</f>
      </c>
      <c r="J44" s="198">
        <f>_xlfn.IFERROR(VLOOKUP(B44,'[1]Спринт'!$B$4:$N$35,12,FALSE),"")</f>
      </c>
      <c r="K44" s="199">
        <f>_xlfn.IFERROR(VLOOKUP(B44,'[1]Спринт'!$B$4:$N$35,13,FALSE),"")</f>
      </c>
      <c r="L44" s="98">
        <f>IF($C$20="","",_xlfn.IFERROR(IF(HLOOKUP('[1]Соревнования'!$B$11,'[1]Разряды'!$AF$3:$BI$13,J44+1,FALSE)=0,"",HLOOKUP('[1]Соревнования'!$B$11,'[1]Разряды'!$AF$3:$BI$13,J44+1,FALSE)),""))</f>
      </c>
      <c r="M44" s="198" t="s">
        <v>16</v>
      </c>
      <c r="N44" s="199" t="s">
        <v>16</v>
      </c>
      <c r="O44" s="98" t="s">
        <v>16</v>
      </c>
      <c r="Q44" s="201"/>
    </row>
    <row r="45" spans="1:17" ht="67.5" customHeight="1" hidden="1">
      <c r="A45" s="28" t="str">
        <f t="shared" si="0"/>
        <v>z</v>
      </c>
      <c r="B45" s="190">
        <v>31</v>
      </c>
      <c r="C45" s="191">
        <f>_xlfn.IFERROR(VLOOKUP(B45,'[1]Спринт'!$B$4:$N$35,3,FALSE),"")</f>
      </c>
      <c r="D45" s="191">
        <f>_xlfn.IFERROR(VLOOKUP(B45,'[1]Спринт'!$B$4:$N$35,4,FALSE),"")</f>
      </c>
      <c r="E45" s="192">
        <f>_xlfn.IFERROR(VLOOKUP(B45,'[1]Спринт'!$B$4:$N$35,5,FALSE),"")</f>
      </c>
      <c r="F45" s="193">
        <f>_xlfn.IFERROR(VLOOKUP(B45,'[1]Спринт'!$B$4:$N$35,6,FALSE),"")</f>
      </c>
      <c r="G45" s="97">
        <f>_xlfn.IFERROR(VLOOKUP(B45,'[1]Спринт'!$B$4:$N$35,9,FALSE),"")</f>
      </c>
      <c r="H45" s="97">
        <f>_xlfn.IFERROR(VLOOKUP(B45,'[1]Спринт'!$B$4:$N$35,10,FALSE),"")</f>
      </c>
      <c r="I45" s="97">
        <f>_xlfn.IFERROR(VLOOKUP(B45,'[1]Спринт'!$B$4:$N$35,11,FALSE),"")</f>
      </c>
      <c r="J45" s="198">
        <f>_xlfn.IFERROR(VLOOKUP(B45,'[1]Спринт'!$B$4:$N$35,12,FALSE),"")</f>
      </c>
      <c r="K45" s="199">
        <f>_xlfn.IFERROR(VLOOKUP(B45,'[1]Спринт'!$B$4:$N$35,13,FALSE),"")</f>
      </c>
      <c r="L45" s="98">
        <f>IF($C$20="","",_xlfn.IFERROR(IF(HLOOKUP('[1]Соревнования'!$B$11,'[1]Разряды'!$AF$3:$BI$13,J45+1,FALSE)=0,"",HLOOKUP('[1]Соревнования'!$B$11,'[1]Разряды'!$AF$3:$BI$13,J45+1,FALSE)),""))</f>
      </c>
      <c r="M45" s="198" t="s">
        <v>16</v>
      </c>
      <c r="N45" s="199" t="s">
        <v>16</v>
      </c>
      <c r="O45" s="98" t="s">
        <v>16</v>
      </c>
      <c r="Q45" s="201"/>
    </row>
    <row r="46" spans="1:17" ht="67.5" customHeight="1" hidden="1">
      <c r="A46" s="28" t="str">
        <f t="shared" si="0"/>
        <v>z</v>
      </c>
      <c r="B46" s="190">
        <v>32</v>
      </c>
      <c r="C46" s="191">
        <f>_xlfn.IFERROR(VLOOKUP(B46,'[1]Спринт'!$B$4:$N$35,3,FALSE),"")</f>
      </c>
      <c r="D46" s="191">
        <f>_xlfn.IFERROR(VLOOKUP(B46,'[1]Спринт'!$B$4:$N$35,4,FALSE),"")</f>
      </c>
      <c r="E46" s="192">
        <f>_xlfn.IFERROR(VLOOKUP(B46,'[1]Спринт'!$B$4:$N$35,5,FALSE),"")</f>
      </c>
      <c r="F46" s="193">
        <f>_xlfn.IFERROR(VLOOKUP(B46,'[1]Спринт'!$B$4:$N$35,6,FALSE),"")</f>
      </c>
      <c r="G46" s="97">
        <f>_xlfn.IFERROR(VLOOKUP(B46,'[1]Спринт'!$B$4:$N$35,9,FALSE),"")</f>
      </c>
      <c r="H46" s="97">
        <f>_xlfn.IFERROR(VLOOKUP(B46,'[1]Спринт'!$B$4:$N$35,10,FALSE),"")</f>
      </c>
      <c r="I46" s="97">
        <f>_xlfn.IFERROR(VLOOKUP(B46,'[1]Спринт'!$B$4:$N$35,11,FALSE),"")</f>
      </c>
      <c r="J46" s="198">
        <f>_xlfn.IFERROR(VLOOKUP(B46,'[1]Спринт'!$B$4:$N$35,12,FALSE),"")</f>
      </c>
      <c r="K46" s="199">
        <f>_xlfn.IFERROR(VLOOKUP(B46,'[1]Спринт'!$B$4:$N$35,13,FALSE),"")</f>
      </c>
      <c r="L46" s="98">
        <f>IF($C$20="","",_xlfn.IFERROR(IF(HLOOKUP('[1]Соревнования'!$B$11,'[1]Разряды'!$AF$3:$BI$13,J46+1,FALSE)=0,"",HLOOKUP('[1]Соревнования'!$B$11,'[1]Разряды'!$AF$3:$BI$13,J46+1,FALSE)),""))</f>
      </c>
      <c r="M46" s="198" t="s">
        <v>16</v>
      </c>
      <c r="N46" s="199" t="s">
        <v>16</v>
      </c>
      <c r="O46" s="98" t="s">
        <v>16</v>
      </c>
      <c r="Q46" s="201"/>
    </row>
    <row r="47" spans="1:17" ht="22.5">
      <c r="A47" s="26">
        <f>IF(C48="","z","")</f>
      </c>
      <c r="B47" s="184" t="str">
        <f>'[1]Соревнования'!B14</f>
        <v>R-6 женщины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97"/>
      <c r="N47" s="197"/>
      <c r="O47" s="197"/>
      <c r="Q47" s="201"/>
    </row>
    <row r="48" spans="1:17" ht="61.5" customHeight="1">
      <c r="A48" s="28">
        <f t="shared" si="0"/>
      </c>
      <c r="B48" s="185">
        <v>1</v>
      </c>
      <c r="C48" s="186" t="str">
        <f>_xlfn.IFERROR(VLOOKUP(B48,'[1]Спринт'!$B$37:$N$68,3,FALSE),"")</f>
        <v>Амфибия</v>
      </c>
      <c r="D48" s="186">
        <f>_xlfn.IFERROR(VLOOKUP(B48,'[1]Спринт'!$B$37:$N$68,4,FALSE),"")</f>
        <v>37</v>
      </c>
      <c r="E48" s="187" t="str">
        <f>_xlfn.IFERROR(VLOOKUP(B48,'[1]Спринт'!$B$37:$N$68,5,FALSE),"")</f>
        <v>Павлович Татьяна (б/р), Егорова Анастасия (б/р), Марусик Вера (б/р), Павлович Анастасия (б/р), Павлова Полина (б/р), Бурмак Ксения (б/р)</v>
      </c>
      <c r="F48" s="188" t="str">
        <f>_xlfn.IFERROR(VLOOKUP(B48,'[1]Спринт'!$B$37:$N$68,6,FALSE),"")</f>
        <v>Санкт-Петербург</v>
      </c>
      <c r="G48" s="189">
        <f>_xlfn.IFERROR(VLOOKUP(B48,'[1]Спринт'!$B$37:$N$68,9,FALSE),"")</f>
        <v>0.0010255787037037037</v>
      </c>
      <c r="H48" s="189">
        <f>_xlfn.IFERROR(VLOOKUP(B48,'[1]Спринт'!$B$37:$N$68,10,FALSE),"")</f>
        <v>0</v>
      </c>
      <c r="I48" s="189">
        <f>_xlfn.IFERROR(VLOOKUP(B48,'[1]Спринт'!$B$37:$N$68,11,FALSE),"")</f>
        <v>0.0010255787037037037</v>
      </c>
      <c r="J48" s="198">
        <f>_xlfn.IFERROR(VLOOKUP(B48,'[1]Спринт'!$B$37:$N$68,12,FALSE),"")</f>
        <v>1</v>
      </c>
      <c r="K48" s="199">
        <f>_xlfn.IFERROR(VLOOKUP(B48,'[1]Спринт'!$B$37:$N$68,13,FALSE),"")</f>
        <v>100</v>
      </c>
      <c r="L48" s="200">
        <f>IF($C$53="","",_xlfn.IFERROR(IF(HLOOKUP('[1]Соревнования'!$B$11,'[1]Разряды'!$AF$3:$BI$13,J48+1,FALSE)=0,"",HLOOKUP('[1]Соревнования'!$B$11,'[1]Разряды'!$AF$3:$BI$13,J48+1,FALSE)),""))</f>
      </c>
      <c r="M48" s="198">
        <v>1</v>
      </c>
      <c r="N48" s="199">
        <v>100</v>
      </c>
      <c r="O48" s="200" t="s">
        <v>16</v>
      </c>
      <c r="Q48" s="201"/>
    </row>
    <row r="49" spans="1:17" ht="61.5" customHeight="1">
      <c r="A49" s="28">
        <f t="shared" si="0"/>
      </c>
      <c r="B49" s="185">
        <v>2</v>
      </c>
      <c r="C49" s="186" t="str">
        <f>_xlfn.IFERROR(VLOOKUP(B49,'[1]Спринт'!$B$37:$N$68,3,FALSE),"")</f>
        <v>Молния</v>
      </c>
      <c r="D49" s="186">
        <f>_xlfn.IFERROR(VLOOKUP(B49,'[1]Спринт'!$B$37:$N$68,4,FALSE),"")</f>
        <v>36</v>
      </c>
      <c r="E49" s="187" t="str">
        <f>_xlfn.IFERROR(VLOOKUP(B49,'[1]Спринт'!$B$37:$N$68,5,FALSE),"")</f>
        <v>Корчагина Лиза (б/р), Коровина Лиза (б/р), Моисеева Ксения (б/р), Чернова Маша (б/р), Сергеева Даша (б/р), Попова Варя (б/р)</v>
      </c>
      <c r="F49" s="188" t="str">
        <f>_xlfn.IFERROR(VLOOKUP(B49,'[1]Спринт'!$B$37:$N$68,6,FALSE),"")</f>
        <v>Санкт-Петербург</v>
      </c>
      <c r="G49" s="189">
        <f>_xlfn.IFERROR(VLOOKUP(B49,'[1]Спринт'!$B$37:$N$68,9,FALSE),"")</f>
        <v>0.0014630787037037036</v>
      </c>
      <c r="H49" s="189">
        <f>_xlfn.IFERROR(VLOOKUP(B49,'[1]Спринт'!$B$37:$N$68,10,FALSE),"")</f>
        <v>0</v>
      </c>
      <c r="I49" s="189">
        <f>_xlfn.IFERROR(VLOOKUP(B49,'[1]Спринт'!$B$37:$N$68,11,FALSE),"")</f>
        <v>0.0014630787037037036</v>
      </c>
      <c r="J49" s="198">
        <f>_xlfn.IFERROR(VLOOKUP(B49,'[1]Спринт'!$B$37:$N$68,12,FALSE),"")</f>
        <v>2</v>
      </c>
      <c r="K49" s="199">
        <f>_xlfn.IFERROR(VLOOKUP(B49,'[1]Спринт'!$B$37:$N$68,13,FALSE),"")</f>
        <v>95</v>
      </c>
      <c r="L49" s="200">
        <f>IF($C$53="","",_xlfn.IFERROR(IF(HLOOKUP('[1]Соревнования'!$B$11,'[1]Разряды'!$AF$3:$BI$13,J49+1,FALSE)=0,"",HLOOKUP('[1]Соревнования'!$B$11,'[1]Разряды'!$AF$3:$BI$13,J49+1,FALSE)),""))</f>
      </c>
      <c r="M49" s="198">
        <v>2</v>
      </c>
      <c r="N49" s="199">
        <v>95</v>
      </c>
      <c r="O49" s="200" t="s">
        <v>16</v>
      </c>
      <c r="Q49" s="201"/>
    </row>
    <row r="50" spans="1:17" ht="61.5" customHeight="1">
      <c r="A50" s="28">
        <f t="shared" si="0"/>
      </c>
      <c r="B50" s="185">
        <v>3</v>
      </c>
      <c r="C50" s="186" t="str">
        <f>_xlfn.IFERROR(VLOOKUP(B50,'[1]Спринт'!$B$37:$N$68,3,FALSE),"")</f>
        <v>Ласточки</v>
      </c>
      <c r="D50" s="186">
        <f>_xlfn.IFERROR(VLOOKUP(B50,'[1]Спринт'!$B$37:$N$68,4,FALSE),"")</f>
        <v>32</v>
      </c>
      <c r="E50" s="187" t="str">
        <f>_xlfn.IFERROR(VLOOKUP(B50,'[1]Спринт'!$B$37:$N$68,5,FALSE),"")</f>
        <v>Зверева Мария (б/р), Козырева Эльвира (б/р), Гришина Анна (б/р), Костенко Катя (б/р), Лукина Ульяна (3юн, 2009), Витвицкая Маша (б/р)</v>
      </c>
      <c r="F50" s="188" t="str">
        <f>_xlfn.IFERROR(VLOOKUP(B50,'[1]Спринт'!$B$37:$N$68,6,FALSE),"")</f>
        <v>Санкт-Петербург</v>
      </c>
      <c r="G50" s="189">
        <f>_xlfn.IFERROR(VLOOKUP(B50,'[1]Спринт'!$B$37:$N$68,9,FALSE),"")</f>
        <v>0.001533449074074074</v>
      </c>
      <c r="H50" s="189">
        <f>_xlfn.IFERROR(VLOOKUP(B50,'[1]Спринт'!$B$37:$N$68,10,FALSE),"")</f>
        <v>0</v>
      </c>
      <c r="I50" s="189">
        <f>_xlfn.IFERROR(VLOOKUP(B50,'[1]Спринт'!$B$37:$N$68,11,FALSE),"")</f>
        <v>0.001533449074074074</v>
      </c>
      <c r="J50" s="198">
        <f>_xlfn.IFERROR(VLOOKUP(B50,'[1]Спринт'!$B$37:$N$68,12,FALSE),"")</f>
        <v>3</v>
      </c>
      <c r="K50" s="199">
        <f>_xlfn.IFERROR(VLOOKUP(B50,'[1]Спринт'!$B$37:$N$68,13,FALSE),"")</f>
        <v>90</v>
      </c>
      <c r="L50" s="200">
        <f>IF($C$53="","",_xlfn.IFERROR(IF(HLOOKUP('[1]Соревнования'!$B$11,'[1]Разряды'!$AF$3:$BI$13,J50+1,FALSE)=0,"",HLOOKUP('[1]Соревнования'!$B$11,'[1]Разряды'!$AF$3:$BI$13,J50+1,FALSE)),""))</f>
      </c>
      <c r="M50" s="198">
        <v>3</v>
      </c>
      <c r="N50" s="199">
        <v>90</v>
      </c>
      <c r="O50" s="200" t="s">
        <v>16</v>
      </c>
      <c r="Q50" s="201"/>
    </row>
    <row r="51" spans="1:17" ht="63" customHeight="1" hidden="1">
      <c r="A51" s="28" t="str">
        <f t="shared" si="0"/>
        <v>z</v>
      </c>
      <c r="B51" s="185">
        <v>4</v>
      </c>
      <c r="C51" s="186">
        <f>_xlfn.IFERROR(VLOOKUP(B51,'[1]Спринт'!$B$37:$N$68,3,FALSE),"")</f>
      </c>
      <c r="D51" s="186">
        <f>_xlfn.IFERROR(VLOOKUP(B51,'[1]Спринт'!$B$37:$N$68,4,FALSE),"")</f>
      </c>
      <c r="E51" s="187">
        <f>_xlfn.IFERROR(VLOOKUP(B51,'[1]Спринт'!$B$37:$N$68,5,FALSE),"")</f>
      </c>
      <c r="F51" s="188">
        <f>_xlfn.IFERROR(VLOOKUP(B51,'[1]Спринт'!$B$37:$N$68,6,FALSE),"")</f>
      </c>
      <c r="G51" s="189">
        <f>_xlfn.IFERROR(VLOOKUP(B51,'[1]Спринт'!$B$37:$N$68,9,FALSE),"")</f>
      </c>
      <c r="H51" s="189">
        <f>_xlfn.IFERROR(VLOOKUP(B51,'[1]Спринт'!$B$37:$N$68,10,FALSE),"")</f>
      </c>
      <c r="I51" s="189">
        <f>_xlfn.IFERROR(VLOOKUP(B51,'[1]Спринт'!$B$37:$N$68,11,FALSE),"")</f>
      </c>
      <c r="J51" s="198">
        <f>_xlfn.IFERROR(VLOOKUP(B51,'[1]Спринт'!$B$37:$N$68,12,FALSE),"")</f>
      </c>
      <c r="K51" s="199">
        <f>_xlfn.IFERROR(VLOOKUP(B51,'[1]Спринт'!$B$37:$N$68,13,FALSE),"")</f>
      </c>
      <c r="L51" s="200">
        <f>IF($C$53="","",_xlfn.IFERROR(IF(HLOOKUP('[1]Соревнования'!$B$11,'[1]Разряды'!$AF$3:$BI$13,J51+1,FALSE)=0,"",HLOOKUP('[1]Соревнования'!$B$11,'[1]Разряды'!$AF$3:$BI$13,J51+1,FALSE)),""))</f>
      </c>
      <c r="M51" s="198" t="s">
        <v>16</v>
      </c>
      <c r="N51" s="199" t="s">
        <v>16</v>
      </c>
      <c r="O51" s="200" t="s">
        <v>16</v>
      </c>
      <c r="Q51" s="201"/>
    </row>
    <row r="52" spans="1:17" ht="79.5" customHeight="1" hidden="1">
      <c r="A52" s="28" t="str">
        <f t="shared" si="0"/>
        <v>z</v>
      </c>
      <c r="B52" s="185">
        <v>5</v>
      </c>
      <c r="C52" s="186">
        <f>_xlfn.IFERROR(VLOOKUP(B52,'[1]Спринт'!$B$37:$N$68,3,FALSE),"")</f>
      </c>
      <c r="D52" s="186">
        <f>_xlfn.IFERROR(VLOOKUP(B52,'[1]Спринт'!$B$37:$N$68,4,FALSE),"")</f>
      </c>
      <c r="E52" s="187">
        <f>_xlfn.IFERROR(VLOOKUP(B52,'[1]Спринт'!$B$37:$N$68,5,FALSE),"")</f>
      </c>
      <c r="F52" s="188">
        <f>_xlfn.IFERROR(VLOOKUP(B52,'[1]Спринт'!$B$37:$N$68,6,FALSE),"")</f>
      </c>
      <c r="G52" s="189">
        <f>_xlfn.IFERROR(VLOOKUP(B52,'[1]Спринт'!$B$37:$N$68,9,FALSE),"")</f>
      </c>
      <c r="H52" s="189">
        <f>_xlfn.IFERROR(VLOOKUP(B52,'[1]Спринт'!$B$37:$N$68,10,FALSE),"")</f>
      </c>
      <c r="I52" s="189">
        <f>_xlfn.IFERROR(VLOOKUP(B52,'[1]Спринт'!$B$37:$N$68,11,FALSE),"")</f>
      </c>
      <c r="J52" s="198">
        <f>_xlfn.IFERROR(VLOOKUP(B52,'[1]Спринт'!$B$37:$N$68,12,FALSE),"")</f>
      </c>
      <c r="K52" s="199">
        <f>_xlfn.IFERROR(VLOOKUP(B52,'[1]Спринт'!$B$37:$N$68,13,FALSE),"")</f>
      </c>
      <c r="L52" s="200">
        <f>IF($C$53="","",_xlfn.IFERROR(IF(HLOOKUP('[1]Соревнования'!$B$11,'[1]Разряды'!$AF$3:$BI$13,J52+1,FALSE)=0,"",HLOOKUP('[1]Соревнования'!$B$11,'[1]Разряды'!$AF$3:$BI$13,J52+1,FALSE)),""))</f>
      </c>
      <c r="M52" s="198" t="s">
        <v>16</v>
      </c>
      <c r="N52" s="199" t="s">
        <v>16</v>
      </c>
      <c r="O52" s="200" t="s">
        <v>16</v>
      </c>
      <c r="Q52" s="201"/>
    </row>
    <row r="53" spans="1:17" ht="79.5" customHeight="1" hidden="1">
      <c r="A53" s="28" t="str">
        <f t="shared" si="0"/>
        <v>z</v>
      </c>
      <c r="B53" s="185">
        <v>6</v>
      </c>
      <c r="C53" s="186">
        <f>_xlfn.IFERROR(VLOOKUP(B53,'[1]Спринт'!$B$37:$N$68,3,FALSE),"")</f>
      </c>
      <c r="D53" s="186">
        <f>_xlfn.IFERROR(VLOOKUP(B53,'[1]Спринт'!$B$37:$N$68,4,FALSE),"")</f>
      </c>
      <c r="E53" s="187">
        <f>_xlfn.IFERROR(VLOOKUP(B53,'[1]Спринт'!$B$37:$N$68,5,FALSE),"")</f>
      </c>
      <c r="F53" s="188">
        <f>_xlfn.IFERROR(VLOOKUP(B53,'[1]Спринт'!$B$37:$N$68,6,FALSE),"")</f>
      </c>
      <c r="G53" s="189">
        <f>_xlfn.IFERROR(VLOOKUP(B53,'[1]Спринт'!$B$37:$N$68,9,FALSE),"")</f>
      </c>
      <c r="H53" s="189">
        <f>_xlfn.IFERROR(VLOOKUP(B53,'[1]Спринт'!$B$37:$N$68,10,FALSE),"")</f>
      </c>
      <c r="I53" s="189">
        <f>_xlfn.IFERROR(VLOOKUP(B53,'[1]Спринт'!$B$37:$N$68,11,FALSE),"")</f>
      </c>
      <c r="J53" s="198">
        <f>_xlfn.IFERROR(VLOOKUP(B53,'[1]Спринт'!$B$37:$N$68,12,FALSE),"")</f>
      </c>
      <c r="K53" s="199">
        <f>_xlfn.IFERROR(VLOOKUP(B53,'[1]Спринт'!$B$37:$N$68,13,FALSE),"")</f>
      </c>
      <c r="L53" s="200">
        <f>IF($C$53="","",_xlfn.IFERROR(IF(HLOOKUP('[1]Соревнования'!$B$11,'[1]Разряды'!$AF$3:$BI$13,J53+1,FALSE)=0,"",HLOOKUP('[1]Соревнования'!$B$11,'[1]Разряды'!$AF$3:$BI$13,J53+1,FALSE)),""))</f>
      </c>
      <c r="M53" s="198" t="s">
        <v>16</v>
      </c>
      <c r="N53" s="199" t="s">
        <v>16</v>
      </c>
      <c r="O53" s="200" t="s">
        <v>16</v>
      </c>
      <c r="Q53" s="201"/>
    </row>
    <row r="54" spans="1:17" ht="49.5" customHeight="1" hidden="1">
      <c r="A54" s="28" t="str">
        <f t="shared" si="0"/>
        <v>z</v>
      </c>
      <c r="B54" s="190">
        <v>7</v>
      </c>
      <c r="C54" s="191">
        <f>_xlfn.IFERROR(VLOOKUP(B54,'[1]Спринт'!$B$37:$N$68,3,FALSE),"")</f>
      </c>
      <c r="D54" s="191">
        <f>_xlfn.IFERROR(VLOOKUP(B54,'[1]Спринт'!$B$37:$N$68,4,FALSE),"")</f>
      </c>
      <c r="E54" s="192">
        <f>_xlfn.IFERROR(VLOOKUP(B54,'[1]Спринт'!$B$37:$N$68,5,FALSE),"")</f>
      </c>
      <c r="F54" s="193">
        <f>_xlfn.IFERROR(VLOOKUP(B54,'[1]Спринт'!$B$37:$N$68,6,FALSE),"")</f>
      </c>
      <c r="G54" s="97">
        <f>_xlfn.IFERROR(VLOOKUP(B54,'[1]Спринт'!$B$37:$N$68,9,FALSE),"")</f>
      </c>
      <c r="H54" s="97">
        <f>_xlfn.IFERROR(VLOOKUP(B54,'[1]Спринт'!$B$37:$N$68,10,FALSE),"")</f>
      </c>
      <c r="I54" s="97">
        <f>_xlfn.IFERROR(VLOOKUP(B54,'[1]Спринт'!$B$37:$N$68,11,FALSE),"")</f>
      </c>
      <c r="J54" s="198">
        <f>_xlfn.IFERROR(VLOOKUP(B54,'[1]Спринт'!$B$37:$N$68,12,FALSE),"")</f>
      </c>
      <c r="K54" s="199">
        <f>_xlfn.IFERROR(VLOOKUP(B54,'[1]Спринт'!$B$37:$N$68,13,FALSE),"")</f>
      </c>
      <c r="L54" s="98">
        <f>IF($C$53="","",_xlfn.IFERROR(IF(HLOOKUP('[1]Соревнования'!$B$11,'[1]Разряды'!$AF$3:$BI$13,J54+1,FALSE)=0,"",HLOOKUP('[1]Соревнования'!$B$11,'[1]Разряды'!$AF$3:$BI$13,J54+1,FALSE)),""))</f>
      </c>
      <c r="M54" s="198" t="s">
        <v>16</v>
      </c>
      <c r="N54" s="199" t="s">
        <v>16</v>
      </c>
      <c r="O54" s="98" t="s">
        <v>16</v>
      </c>
      <c r="Q54" s="201"/>
    </row>
    <row r="55" spans="1:17" ht="49.5" customHeight="1" hidden="1">
      <c r="A55" s="28" t="str">
        <f t="shared" si="0"/>
        <v>z</v>
      </c>
      <c r="B55" s="190">
        <v>8</v>
      </c>
      <c r="C55" s="191">
        <f>_xlfn.IFERROR(VLOOKUP(B55,'[1]Спринт'!$B$37:$N$68,3,FALSE),"")</f>
      </c>
      <c r="D55" s="191">
        <f>_xlfn.IFERROR(VLOOKUP(B55,'[1]Спринт'!$B$37:$N$68,4,FALSE),"")</f>
      </c>
      <c r="E55" s="192">
        <f>_xlfn.IFERROR(VLOOKUP(B55,'[1]Спринт'!$B$37:$N$68,5,FALSE),"")</f>
      </c>
      <c r="F55" s="193">
        <f>_xlfn.IFERROR(VLOOKUP(B55,'[1]Спринт'!$B$37:$N$68,6,FALSE),"")</f>
      </c>
      <c r="G55" s="97">
        <f>_xlfn.IFERROR(VLOOKUP(B55,'[1]Спринт'!$B$37:$N$68,9,FALSE),"")</f>
      </c>
      <c r="H55" s="97">
        <f>_xlfn.IFERROR(VLOOKUP(B55,'[1]Спринт'!$B$37:$N$68,10,FALSE),"")</f>
      </c>
      <c r="I55" s="97">
        <f>_xlfn.IFERROR(VLOOKUP(B55,'[1]Спринт'!$B$37:$N$68,11,FALSE),"")</f>
      </c>
      <c r="J55" s="198">
        <f>_xlfn.IFERROR(VLOOKUP(B55,'[1]Спринт'!$B$37:$N$68,12,FALSE),"")</f>
      </c>
      <c r="K55" s="199">
        <f>_xlfn.IFERROR(VLOOKUP(B55,'[1]Спринт'!$B$37:$N$68,13,FALSE),"")</f>
      </c>
      <c r="L55" s="98">
        <f>IF($C$53="","",_xlfn.IFERROR(IF(HLOOKUP('[1]Соревнования'!$B$11,'[1]Разряды'!$AF$3:$BI$13,J55+1,FALSE)=0,"",HLOOKUP('[1]Соревнования'!$B$11,'[1]Разряды'!$AF$3:$BI$13,J55+1,FALSE)),""))</f>
      </c>
      <c r="M55" s="198" t="s">
        <v>16</v>
      </c>
      <c r="N55" s="199" t="s">
        <v>16</v>
      </c>
      <c r="O55" s="98" t="s">
        <v>16</v>
      </c>
      <c r="Q55" s="201"/>
    </row>
    <row r="56" spans="1:17" ht="49.5" customHeight="1" hidden="1">
      <c r="A56" s="28" t="str">
        <f t="shared" si="0"/>
        <v>z</v>
      </c>
      <c r="B56" s="190">
        <v>9</v>
      </c>
      <c r="C56" s="191">
        <f>_xlfn.IFERROR(VLOOKUP(B56,'[1]Спринт'!$B$37:$N$68,3,FALSE),"")</f>
      </c>
      <c r="D56" s="191">
        <f>_xlfn.IFERROR(VLOOKUP(B56,'[1]Спринт'!$B$37:$N$68,4,FALSE),"")</f>
      </c>
      <c r="E56" s="192">
        <f>_xlfn.IFERROR(VLOOKUP(B56,'[1]Спринт'!$B$37:$N$68,5,FALSE),"")</f>
      </c>
      <c r="F56" s="193">
        <f>_xlfn.IFERROR(VLOOKUP(B56,'[1]Спринт'!$B$37:$N$68,6,FALSE),"")</f>
      </c>
      <c r="G56" s="97">
        <f>_xlfn.IFERROR(VLOOKUP(B56,'[1]Спринт'!$B$37:$N$68,9,FALSE),"")</f>
      </c>
      <c r="H56" s="97">
        <f>_xlfn.IFERROR(VLOOKUP(B56,'[1]Спринт'!$B$37:$N$68,10,FALSE),"")</f>
      </c>
      <c r="I56" s="97">
        <f>_xlfn.IFERROR(VLOOKUP(B56,'[1]Спринт'!$B$37:$N$68,11,FALSE),"")</f>
      </c>
      <c r="J56" s="198">
        <f>_xlfn.IFERROR(VLOOKUP(B56,'[1]Спринт'!$B$37:$N$68,12,FALSE),"")</f>
      </c>
      <c r="K56" s="199">
        <f>_xlfn.IFERROR(VLOOKUP(B56,'[1]Спринт'!$B$37:$N$68,13,FALSE),"")</f>
      </c>
      <c r="L56" s="98">
        <f>IF($C$53="","",_xlfn.IFERROR(IF(HLOOKUP('[1]Соревнования'!$B$11,'[1]Разряды'!$AF$3:$BI$13,J56+1,FALSE)=0,"",HLOOKUP('[1]Соревнования'!$B$11,'[1]Разряды'!$AF$3:$BI$13,J56+1,FALSE)),""))</f>
      </c>
      <c r="M56" s="198" t="s">
        <v>16</v>
      </c>
      <c r="N56" s="199" t="s">
        <v>16</v>
      </c>
      <c r="O56" s="98" t="s">
        <v>16</v>
      </c>
      <c r="Q56" s="201"/>
    </row>
    <row r="57" spans="1:17" ht="49.5" customHeight="1" hidden="1">
      <c r="A57" s="28" t="str">
        <f t="shared" si="0"/>
        <v>z</v>
      </c>
      <c r="B57" s="190">
        <v>10</v>
      </c>
      <c r="C57" s="191">
        <f>_xlfn.IFERROR(VLOOKUP(B57,'[1]Спринт'!$B$37:$N$68,3,FALSE),"")</f>
      </c>
      <c r="D57" s="191">
        <f>_xlfn.IFERROR(VLOOKUP(B57,'[1]Спринт'!$B$37:$N$68,4,FALSE),"")</f>
      </c>
      <c r="E57" s="192">
        <f>_xlfn.IFERROR(VLOOKUP(B57,'[1]Спринт'!$B$37:$N$68,5,FALSE),"")</f>
      </c>
      <c r="F57" s="193">
        <f>_xlfn.IFERROR(VLOOKUP(B57,'[1]Спринт'!$B$37:$N$68,6,FALSE),"")</f>
      </c>
      <c r="G57" s="97">
        <f>_xlfn.IFERROR(VLOOKUP(B57,'[1]Спринт'!$B$37:$N$68,9,FALSE),"")</f>
      </c>
      <c r="H57" s="97">
        <f>_xlfn.IFERROR(VLOOKUP(B57,'[1]Спринт'!$B$37:$N$68,10,FALSE),"")</f>
      </c>
      <c r="I57" s="97">
        <f>_xlfn.IFERROR(VLOOKUP(B57,'[1]Спринт'!$B$37:$N$68,11,FALSE),"")</f>
      </c>
      <c r="J57" s="198">
        <f>_xlfn.IFERROR(VLOOKUP(B57,'[1]Спринт'!$B$37:$N$68,12,FALSE),"")</f>
      </c>
      <c r="K57" s="199">
        <f>_xlfn.IFERROR(VLOOKUP(B57,'[1]Спринт'!$B$37:$N$68,13,FALSE),"")</f>
      </c>
      <c r="L57" s="98">
        <f>IF($C$53="","",_xlfn.IFERROR(IF(HLOOKUP('[1]Соревнования'!$B$11,'[1]Разряды'!$AF$3:$BI$13,J57+1,FALSE)=0,"",HLOOKUP('[1]Соревнования'!$B$11,'[1]Разряды'!$AF$3:$BI$13,J57+1,FALSE)),""))</f>
      </c>
      <c r="M57" s="198" t="s">
        <v>16</v>
      </c>
      <c r="N57" s="199" t="s">
        <v>16</v>
      </c>
      <c r="O57" s="98" t="s">
        <v>16</v>
      </c>
      <c r="Q57" s="201"/>
    </row>
    <row r="58" spans="1:17" ht="49.5" customHeight="1" hidden="1">
      <c r="A58" s="28" t="str">
        <f t="shared" si="0"/>
        <v>z</v>
      </c>
      <c r="B58" s="190">
        <v>11</v>
      </c>
      <c r="C58" s="191">
        <f>_xlfn.IFERROR(VLOOKUP(B58,'[1]Спринт'!$B$37:$N$68,3,FALSE),"")</f>
      </c>
      <c r="D58" s="191">
        <f>_xlfn.IFERROR(VLOOKUP(B58,'[1]Спринт'!$B$37:$N$68,4,FALSE),"")</f>
      </c>
      <c r="E58" s="192">
        <f>_xlfn.IFERROR(VLOOKUP(B58,'[1]Спринт'!$B$37:$N$68,5,FALSE),"")</f>
      </c>
      <c r="F58" s="193">
        <f>_xlfn.IFERROR(VLOOKUP(B58,'[1]Спринт'!$B$37:$N$68,6,FALSE),"")</f>
      </c>
      <c r="G58" s="97">
        <f>_xlfn.IFERROR(VLOOKUP(B58,'[1]Спринт'!$B$37:$N$68,9,FALSE),"")</f>
      </c>
      <c r="H58" s="97">
        <f>_xlfn.IFERROR(VLOOKUP(B58,'[1]Спринт'!$B$37:$N$68,10,FALSE),"")</f>
      </c>
      <c r="I58" s="97">
        <f>_xlfn.IFERROR(VLOOKUP(B58,'[1]Спринт'!$B$37:$N$68,11,FALSE),"")</f>
      </c>
      <c r="J58" s="198">
        <f>_xlfn.IFERROR(VLOOKUP(B58,'[1]Спринт'!$B$37:$N$68,12,FALSE),"")</f>
      </c>
      <c r="K58" s="199">
        <f>_xlfn.IFERROR(VLOOKUP(B58,'[1]Спринт'!$B$37:$N$68,13,FALSE),"")</f>
      </c>
      <c r="L58" s="98">
        <f>IF($C$53="","",_xlfn.IFERROR(IF(HLOOKUP('[1]Соревнования'!$B$11,'[1]Разряды'!$AF$3:$BI$13,J58+1,FALSE)=0,"",HLOOKUP('[1]Соревнования'!$B$11,'[1]Разряды'!$AF$3:$BI$13,J58+1,FALSE)),""))</f>
      </c>
      <c r="M58" s="198" t="s">
        <v>16</v>
      </c>
      <c r="N58" s="199" t="s">
        <v>16</v>
      </c>
      <c r="O58" s="98" t="s">
        <v>16</v>
      </c>
      <c r="Q58" s="201"/>
    </row>
    <row r="59" spans="1:17" ht="49.5" customHeight="1" hidden="1">
      <c r="A59" s="28" t="str">
        <f t="shared" si="0"/>
        <v>z</v>
      </c>
      <c r="B59" s="190">
        <v>12</v>
      </c>
      <c r="C59" s="191">
        <f>_xlfn.IFERROR(VLOOKUP(B59,'[1]Спринт'!$B$37:$N$68,3,FALSE),"")</f>
      </c>
      <c r="D59" s="191">
        <f>_xlfn.IFERROR(VLOOKUP(B59,'[1]Спринт'!$B$37:$N$68,4,FALSE),"")</f>
      </c>
      <c r="E59" s="192">
        <f>_xlfn.IFERROR(VLOOKUP(B59,'[1]Спринт'!$B$37:$N$68,5,FALSE),"")</f>
      </c>
      <c r="F59" s="193">
        <f>_xlfn.IFERROR(VLOOKUP(B59,'[1]Спринт'!$B$37:$N$68,6,FALSE),"")</f>
      </c>
      <c r="G59" s="97">
        <f>_xlfn.IFERROR(VLOOKUP(B59,'[1]Спринт'!$B$37:$N$68,9,FALSE),"")</f>
      </c>
      <c r="H59" s="97">
        <f>_xlfn.IFERROR(VLOOKUP(B59,'[1]Спринт'!$B$37:$N$68,10,FALSE),"")</f>
      </c>
      <c r="I59" s="97">
        <f>_xlfn.IFERROR(VLOOKUP(B59,'[1]Спринт'!$B$37:$N$68,11,FALSE),"")</f>
      </c>
      <c r="J59" s="198">
        <f>_xlfn.IFERROR(VLOOKUP(B59,'[1]Спринт'!$B$37:$N$68,12,FALSE),"")</f>
      </c>
      <c r="K59" s="199">
        <f>_xlfn.IFERROR(VLOOKUP(B59,'[1]Спринт'!$B$37:$N$68,13,FALSE),"")</f>
      </c>
      <c r="L59" s="98">
        <f>IF($C$53="","",_xlfn.IFERROR(IF(HLOOKUP('[1]Соревнования'!$B$11,'[1]Разряды'!$AF$3:$BI$13,J59+1,FALSE)=0,"",HLOOKUP('[1]Соревнования'!$B$11,'[1]Разряды'!$AF$3:$BI$13,J59+1,FALSE)),""))</f>
      </c>
      <c r="M59" s="198" t="s">
        <v>16</v>
      </c>
      <c r="N59" s="199" t="s">
        <v>16</v>
      </c>
      <c r="O59" s="98" t="s">
        <v>16</v>
      </c>
      <c r="Q59" s="201"/>
    </row>
    <row r="60" spans="1:17" ht="49.5" customHeight="1" hidden="1">
      <c r="A60" s="28" t="str">
        <f t="shared" si="0"/>
        <v>z</v>
      </c>
      <c r="B60" s="190">
        <v>13</v>
      </c>
      <c r="C60" s="191">
        <f>_xlfn.IFERROR(VLOOKUP(B60,'[1]Спринт'!$B$37:$N$68,3,FALSE),"")</f>
      </c>
      <c r="D60" s="191">
        <f>_xlfn.IFERROR(VLOOKUP(B60,'[1]Спринт'!$B$37:$N$68,4,FALSE),"")</f>
      </c>
      <c r="E60" s="192">
        <f>_xlfn.IFERROR(VLOOKUP(B60,'[1]Спринт'!$B$37:$N$68,5,FALSE),"")</f>
      </c>
      <c r="F60" s="193">
        <f>_xlfn.IFERROR(VLOOKUP(B60,'[1]Спринт'!$B$37:$N$68,6,FALSE),"")</f>
      </c>
      <c r="G60" s="97">
        <f>_xlfn.IFERROR(VLOOKUP(B60,'[1]Спринт'!$B$37:$N$68,9,FALSE),"")</f>
      </c>
      <c r="H60" s="97">
        <f>_xlfn.IFERROR(VLOOKUP(B60,'[1]Спринт'!$B$37:$N$68,10,FALSE),"")</f>
      </c>
      <c r="I60" s="97">
        <f>_xlfn.IFERROR(VLOOKUP(B60,'[1]Спринт'!$B$37:$N$68,11,FALSE),"")</f>
      </c>
      <c r="J60" s="198">
        <f>_xlfn.IFERROR(VLOOKUP(B60,'[1]Спринт'!$B$37:$N$68,12,FALSE),"")</f>
      </c>
      <c r="K60" s="199">
        <f>_xlfn.IFERROR(VLOOKUP(B60,'[1]Спринт'!$B$37:$N$68,13,FALSE),"")</f>
      </c>
      <c r="L60" s="98">
        <f>IF($C$53="","",_xlfn.IFERROR(IF(HLOOKUP('[1]Соревнования'!$B$11,'[1]Разряды'!$AF$3:$BI$13,J60+1,FALSE)=0,"",HLOOKUP('[1]Соревнования'!$B$11,'[1]Разряды'!$AF$3:$BI$13,J60+1,FALSE)),""))</f>
      </c>
      <c r="M60" s="198" t="s">
        <v>16</v>
      </c>
      <c r="N60" s="199" t="s">
        <v>16</v>
      </c>
      <c r="O60" s="98" t="s">
        <v>16</v>
      </c>
      <c r="Q60" s="201"/>
    </row>
    <row r="61" spans="1:17" ht="49.5" customHeight="1" hidden="1">
      <c r="A61" s="28" t="str">
        <f t="shared" si="0"/>
        <v>z</v>
      </c>
      <c r="B61" s="190">
        <v>14</v>
      </c>
      <c r="C61" s="191">
        <f>_xlfn.IFERROR(VLOOKUP(B61,'[1]Спринт'!$B$37:$N$68,3,FALSE),"")</f>
      </c>
      <c r="D61" s="191">
        <f>_xlfn.IFERROR(VLOOKUP(B61,'[1]Спринт'!$B$37:$N$68,4,FALSE),"")</f>
      </c>
      <c r="E61" s="192">
        <f>_xlfn.IFERROR(VLOOKUP(B61,'[1]Спринт'!$B$37:$N$68,5,FALSE),"")</f>
      </c>
      <c r="F61" s="193">
        <f>_xlfn.IFERROR(VLOOKUP(B61,'[1]Спринт'!$B$37:$N$68,6,FALSE),"")</f>
      </c>
      <c r="G61" s="97">
        <f>_xlfn.IFERROR(VLOOKUP(B61,'[1]Спринт'!$B$37:$N$68,9,FALSE),"")</f>
      </c>
      <c r="H61" s="97">
        <f>_xlfn.IFERROR(VLOOKUP(B61,'[1]Спринт'!$B$37:$N$68,10,FALSE),"")</f>
      </c>
      <c r="I61" s="97">
        <f>_xlfn.IFERROR(VLOOKUP(B61,'[1]Спринт'!$B$37:$N$68,11,FALSE),"")</f>
      </c>
      <c r="J61" s="198">
        <f>_xlfn.IFERROR(VLOOKUP(B61,'[1]Спринт'!$B$37:$N$68,12,FALSE),"")</f>
      </c>
      <c r="K61" s="199">
        <f>_xlfn.IFERROR(VLOOKUP(B61,'[1]Спринт'!$B$37:$N$68,13,FALSE),"")</f>
      </c>
      <c r="L61" s="98">
        <f>IF($C$53="","",_xlfn.IFERROR(IF(HLOOKUP('[1]Соревнования'!$B$11,'[1]Разряды'!$AF$3:$BI$13,J61+1,FALSE)=0,"",HLOOKUP('[1]Соревнования'!$B$11,'[1]Разряды'!$AF$3:$BI$13,J61+1,FALSE)),""))</f>
      </c>
      <c r="M61" s="198" t="s">
        <v>16</v>
      </c>
      <c r="N61" s="199" t="s">
        <v>16</v>
      </c>
      <c r="O61" s="98" t="s">
        <v>16</v>
      </c>
      <c r="Q61" s="201"/>
    </row>
    <row r="62" spans="1:17" ht="49.5" customHeight="1" hidden="1">
      <c r="A62" s="28" t="str">
        <f t="shared" si="0"/>
        <v>z</v>
      </c>
      <c r="B62" s="190">
        <v>15</v>
      </c>
      <c r="C62" s="191">
        <f>_xlfn.IFERROR(VLOOKUP(B62,'[1]Спринт'!$B$37:$N$68,3,FALSE),"")</f>
      </c>
      <c r="D62" s="191">
        <f>_xlfn.IFERROR(VLOOKUP(B62,'[1]Спринт'!$B$37:$N$68,4,FALSE),"")</f>
      </c>
      <c r="E62" s="192">
        <f>_xlfn.IFERROR(VLOOKUP(B62,'[1]Спринт'!$B$37:$N$68,5,FALSE),"")</f>
      </c>
      <c r="F62" s="193">
        <f>_xlfn.IFERROR(VLOOKUP(B62,'[1]Спринт'!$B$37:$N$68,6,FALSE),"")</f>
      </c>
      <c r="G62" s="97">
        <f>_xlfn.IFERROR(VLOOKUP(B62,'[1]Спринт'!$B$37:$N$68,9,FALSE),"")</f>
      </c>
      <c r="H62" s="97">
        <f>_xlfn.IFERROR(VLOOKUP(B62,'[1]Спринт'!$B$37:$N$68,10,FALSE),"")</f>
      </c>
      <c r="I62" s="97">
        <f>_xlfn.IFERROR(VLOOKUP(B62,'[1]Спринт'!$B$37:$N$68,11,FALSE),"")</f>
      </c>
      <c r="J62" s="198">
        <f>_xlfn.IFERROR(VLOOKUP(B62,'[1]Спринт'!$B$37:$N$68,12,FALSE),"")</f>
      </c>
      <c r="K62" s="199">
        <f>_xlfn.IFERROR(VLOOKUP(B62,'[1]Спринт'!$B$37:$N$68,13,FALSE),"")</f>
      </c>
      <c r="L62" s="98">
        <f>IF($C$53="","",_xlfn.IFERROR(IF(HLOOKUP('[1]Соревнования'!$B$11,'[1]Разряды'!$AF$3:$BI$13,J62+1,FALSE)=0,"",HLOOKUP('[1]Соревнования'!$B$11,'[1]Разряды'!$AF$3:$BI$13,J62+1,FALSE)),""))</f>
      </c>
      <c r="M62" s="198" t="s">
        <v>16</v>
      </c>
      <c r="N62" s="199" t="s">
        <v>16</v>
      </c>
      <c r="O62" s="98" t="s">
        <v>16</v>
      </c>
      <c r="Q62" s="201"/>
    </row>
    <row r="63" spans="1:17" ht="49.5" customHeight="1" hidden="1">
      <c r="A63" s="28" t="str">
        <f t="shared" si="0"/>
        <v>z</v>
      </c>
      <c r="B63" s="190">
        <v>16</v>
      </c>
      <c r="C63" s="191">
        <f>_xlfn.IFERROR(VLOOKUP(B63,'[1]Спринт'!$B$37:$N$68,3,FALSE),"")</f>
      </c>
      <c r="D63" s="191">
        <f>_xlfn.IFERROR(VLOOKUP(B63,'[1]Спринт'!$B$37:$N$68,4,FALSE),"")</f>
      </c>
      <c r="E63" s="192">
        <f>_xlfn.IFERROR(VLOOKUP(B63,'[1]Спринт'!$B$37:$N$68,5,FALSE),"")</f>
      </c>
      <c r="F63" s="193">
        <f>_xlfn.IFERROR(VLOOKUP(B63,'[1]Спринт'!$B$37:$N$68,6,FALSE),"")</f>
      </c>
      <c r="G63" s="97">
        <f>_xlfn.IFERROR(VLOOKUP(B63,'[1]Спринт'!$B$37:$N$68,9,FALSE),"")</f>
      </c>
      <c r="H63" s="97">
        <f>_xlfn.IFERROR(VLOOKUP(B63,'[1]Спринт'!$B$37:$N$68,10,FALSE),"")</f>
      </c>
      <c r="I63" s="97">
        <f>_xlfn.IFERROR(VLOOKUP(B63,'[1]Спринт'!$B$37:$N$68,11,FALSE),"")</f>
      </c>
      <c r="J63" s="198">
        <f>_xlfn.IFERROR(VLOOKUP(B63,'[1]Спринт'!$B$37:$N$68,12,FALSE),"")</f>
      </c>
      <c r="K63" s="199">
        <f>_xlfn.IFERROR(VLOOKUP(B63,'[1]Спринт'!$B$37:$N$68,13,FALSE),"")</f>
      </c>
      <c r="L63" s="98">
        <f>IF($C$53="","",_xlfn.IFERROR(IF(HLOOKUP('[1]Соревнования'!$B$11,'[1]Разряды'!$AF$3:$BI$13,J63+1,FALSE)=0,"",HLOOKUP('[1]Соревнования'!$B$11,'[1]Разряды'!$AF$3:$BI$13,J63+1,FALSE)),""))</f>
      </c>
      <c r="M63" s="198" t="s">
        <v>16</v>
      </c>
      <c r="N63" s="199" t="s">
        <v>16</v>
      </c>
      <c r="O63" s="98" t="s">
        <v>16</v>
      </c>
      <c r="Q63" s="201"/>
    </row>
    <row r="64" spans="1:17" ht="49.5" customHeight="1" hidden="1">
      <c r="A64" s="28" t="str">
        <f t="shared" si="0"/>
        <v>z</v>
      </c>
      <c r="B64" s="190">
        <v>17</v>
      </c>
      <c r="C64" s="191">
        <f>_xlfn.IFERROR(VLOOKUP(B64,'[1]Спринт'!$B$37:$N$68,3,FALSE),"")</f>
      </c>
      <c r="D64" s="191">
        <f>_xlfn.IFERROR(VLOOKUP(B64,'[1]Спринт'!$B$37:$N$68,4,FALSE),"")</f>
      </c>
      <c r="E64" s="192">
        <f>_xlfn.IFERROR(VLOOKUP(B64,'[1]Спринт'!$B$37:$N$68,5,FALSE),"")</f>
      </c>
      <c r="F64" s="193">
        <f>_xlfn.IFERROR(VLOOKUP(B64,'[1]Спринт'!$B$37:$N$68,6,FALSE),"")</f>
      </c>
      <c r="G64" s="97">
        <f>_xlfn.IFERROR(VLOOKUP(B64,'[1]Спринт'!$B$37:$N$68,9,FALSE),"")</f>
      </c>
      <c r="H64" s="97">
        <f>_xlfn.IFERROR(VLOOKUP(B64,'[1]Спринт'!$B$37:$N$68,10,FALSE),"")</f>
      </c>
      <c r="I64" s="97">
        <f>_xlfn.IFERROR(VLOOKUP(B64,'[1]Спринт'!$B$37:$N$68,11,FALSE),"")</f>
      </c>
      <c r="J64" s="198">
        <f>_xlfn.IFERROR(VLOOKUP(B64,'[1]Спринт'!$B$37:$N$68,12,FALSE),"")</f>
      </c>
      <c r="K64" s="199">
        <f>_xlfn.IFERROR(VLOOKUP(B64,'[1]Спринт'!$B$37:$N$68,13,FALSE),"")</f>
      </c>
      <c r="L64" s="98">
        <f>IF($C$53="","",_xlfn.IFERROR(IF(HLOOKUP('[1]Соревнования'!$B$11,'[1]Разряды'!$AF$3:$BI$13,J64+1,FALSE)=0,"",HLOOKUP('[1]Соревнования'!$B$11,'[1]Разряды'!$AF$3:$BI$13,J64+1,FALSE)),""))</f>
      </c>
      <c r="M64" s="198" t="s">
        <v>16</v>
      </c>
      <c r="N64" s="199" t="s">
        <v>16</v>
      </c>
      <c r="O64" s="98" t="s">
        <v>16</v>
      </c>
      <c r="Q64" s="201"/>
    </row>
    <row r="65" spans="1:17" ht="49.5" customHeight="1" hidden="1">
      <c r="A65" s="28" t="str">
        <f t="shared" si="0"/>
        <v>z</v>
      </c>
      <c r="B65" s="190">
        <v>18</v>
      </c>
      <c r="C65" s="191">
        <f>_xlfn.IFERROR(VLOOKUP(B65,'[1]Спринт'!$B$37:$N$68,3,FALSE),"")</f>
      </c>
      <c r="D65" s="191">
        <f>_xlfn.IFERROR(VLOOKUP(B65,'[1]Спринт'!$B$37:$N$68,4,FALSE),"")</f>
      </c>
      <c r="E65" s="192">
        <f>_xlfn.IFERROR(VLOOKUP(B65,'[1]Спринт'!$B$37:$N$68,5,FALSE),"")</f>
      </c>
      <c r="F65" s="193">
        <f>_xlfn.IFERROR(VLOOKUP(B65,'[1]Спринт'!$B$37:$N$68,6,FALSE),"")</f>
      </c>
      <c r="G65" s="97">
        <f>_xlfn.IFERROR(VLOOKUP(B65,'[1]Спринт'!$B$37:$N$68,9,FALSE),"")</f>
      </c>
      <c r="H65" s="97">
        <f>_xlfn.IFERROR(VLOOKUP(B65,'[1]Спринт'!$B$37:$N$68,10,FALSE),"")</f>
      </c>
      <c r="I65" s="97">
        <f>_xlfn.IFERROR(VLOOKUP(B65,'[1]Спринт'!$B$37:$N$68,11,FALSE),"")</f>
      </c>
      <c r="J65" s="198">
        <f>_xlfn.IFERROR(VLOOKUP(B65,'[1]Спринт'!$B$37:$N$68,12,FALSE),"")</f>
      </c>
      <c r="K65" s="199">
        <f>_xlfn.IFERROR(VLOOKUP(B65,'[1]Спринт'!$B$37:$N$68,13,FALSE),"")</f>
      </c>
      <c r="L65" s="98">
        <f>IF($C$53="","",_xlfn.IFERROR(IF(HLOOKUP('[1]Соревнования'!$B$11,'[1]Разряды'!$AF$3:$BI$13,J65+1,FALSE)=0,"",HLOOKUP('[1]Соревнования'!$B$11,'[1]Разряды'!$AF$3:$BI$13,J65+1,FALSE)),""))</f>
      </c>
      <c r="M65" s="198" t="s">
        <v>16</v>
      </c>
      <c r="N65" s="199" t="s">
        <v>16</v>
      </c>
      <c r="O65" s="98" t="s">
        <v>16</v>
      </c>
      <c r="Q65" s="201"/>
    </row>
    <row r="66" spans="1:17" ht="49.5" customHeight="1" hidden="1">
      <c r="A66" s="28" t="str">
        <f t="shared" si="0"/>
        <v>z</v>
      </c>
      <c r="B66" s="190">
        <v>19</v>
      </c>
      <c r="C66" s="191">
        <f>_xlfn.IFERROR(VLOOKUP(B66,'[1]Спринт'!$B$37:$N$68,3,FALSE),"")</f>
      </c>
      <c r="D66" s="191">
        <f>_xlfn.IFERROR(VLOOKUP(B66,'[1]Спринт'!$B$37:$N$68,4,FALSE),"")</f>
      </c>
      <c r="E66" s="192">
        <f>_xlfn.IFERROR(VLOOKUP(B66,'[1]Спринт'!$B$37:$N$68,5,FALSE),"")</f>
      </c>
      <c r="F66" s="193">
        <f>_xlfn.IFERROR(VLOOKUP(B66,'[1]Спринт'!$B$37:$N$68,6,FALSE),"")</f>
      </c>
      <c r="G66" s="97">
        <f>_xlfn.IFERROR(VLOOKUP(B66,'[1]Спринт'!$B$37:$N$68,9,FALSE),"")</f>
      </c>
      <c r="H66" s="97">
        <f>_xlfn.IFERROR(VLOOKUP(B66,'[1]Спринт'!$B$37:$N$68,10,FALSE),"")</f>
      </c>
      <c r="I66" s="97">
        <f>_xlfn.IFERROR(VLOOKUP(B66,'[1]Спринт'!$B$37:$N$68,11,FALSE),"")</f>
      </c>
      <c r="J66" s="198">
        <f>_xlfn.IFERROR(VLOOKUP(B66,'[1]Спринт'!$B$37:$N$68,12,FALSE),"")</f>
      </c>
      <c r="K66" s="199">
        <f>_xlfn.IFERROR(VLOOKUP(B66,'[1]Спринт'!$B$37:$N$68,13,FALSE),"")</f>
      </c>
      <c r="L66" s="98">
        <f>IF($C$53="","",_xlfn.IFERROR(IF(HLOOKUP('[1]Соревнования'!$B$11,'[1]Разряды'!$AF$3:$BI$13,J66+1,FALSE)=0,"",HLOOKUP('[1]Соревнования'!$B$11,'[1]Разряды'!$AF$3:$BI$13,J66+1,FALSE)),""))</f>
      </c>
      <c r="M66" s="198" t="s">
        <v>16</v>
      </c>
      <c r="N66" s="199" t="s">
        <v>16</v>
      </c>
      <c r="O66" s="98" t="s">
        <v>16</v>
      </c>
      <c r="Q66" s="201"/>
    </row>
    <row r="67" spans="1:17" ht="49.5" customHeight="1" hidden="1">
      <c r="A67" s="28" t="str">
        <f t="shared" si="0"/>
        <v>z</v>
      </c>
      <c r="B67" s="190">
        <v>20</v>
      </c>
      <c r="C67" s="191">
        <f>_xlfn.IFERROR(VLOOKUP(B67,'[1]Спринт'!$B$37:$N$68,3,FALSE),"")</f>
      </c>
      <c r="D67" s="191">
        <f>_xlfn.IFERROR(VLOOKUP(B67,'[1]Спринт'!$B$37:$N$68,4,FALSE),"")</f>
      </c>
      <c r="E67" s="192">
        <f>_xlfn.IFERROR(VLOOKUP(B67,'[1]Спринт'!$B$37:$N$68,5,FALSE),"")</f>
      </c>
      <c r="F67" s="193">
        <f>_xlfn.IFERROR(VLOOKUP(B67,'[1]Спринт'!$B$37:$N$68,6,FALSE),"")</f>
      </c>
      <c r="G67" s="97">
        <f>_xlfn.IFERROR(VLOOKUP(B67,'[1]Спринт'!$B$37:$N$68,9,FALSE),"")</f>
      </c>
      <c r="H67" s="97">
        <f>_xlfn.IFERROR(VLOOKUP(B67,'[1]Спринт'!$B$37:$N$68,10,FALSE),"")</f>
      </c>
      <c r="I67" s="97">
        <f>_xlfn.IFERROR(VLOOKUP(B67,'[1]Спринт'!$B$37:$N$68,11,FALSE),"")</f>
      </c>
      <c r="J67" s="198">
        <f>_xlfn.IFERROR(VLOOKUP(B67,'[1]Спринт'!$B$37:$N$68,12,FALSE),"")</f>
      </c>
      <c r="K67" s="199">
        <f>_xlfn.IFERROR(VLOOKUP(B67,'[1]Спринт'!$B$37:$N$68,13,FALSE),"")</f>
      </c>
      <c r="L67" s="98">
        <f>IF($C$53="","",_xlfn.IFERROR(IF(HLOOKUP('[1]Соревнования'!$B$11,'[1]Разряды'!$AF$3:$BI$13,J67+1,FALSE)=0,"",HLOOKUP('[1]Соревнования'!$B$11,'[1]Разряды'!$AF$3:$BI$13,J67+1,FALSE)),""))</f>
      </c>
      <c r="M67" s="198" t="s">
        <v>16</v>
      </c>
      <c r="N67" s="199" t="s">
        <v>16</v>
      </c>
      <c r="O67" s="98" t="s">
        <v>16</v>
      </c>
      <c r="Q67" s="201"/>
    </row>
    <row r="68" spans="1:17" ht="49.5" customHeight="1" hidden="1">
      <c r="A68" s="28" t="str">
        <f t="shared" si="0"/>
        <v>z</v>
      </c>
      <c r="B68" s="190">
        <v>21</v>
      </c>
      <c r="C68" s="191">
        <f>_xlfn.IFERROR(VLOOKUP(B68,'[1]Спринт'!$B$37:$N$68,3,FALSE),"")</f>
      </c>
      <c r="D68" s="191">
        <f>_xlfn.IFERROR(VLOOKUP(B68,'[1]Спринт'!$B$37:$N$68,4,FALSE),"")</f>
      </c>
      <c r="E68" s="192">
        <f>_xlfn.IFERROR(VLOOKUP(B68,'[1]Спринт'!$B$37:$N$68,5,FALSE),"")</f>
      </c>
      <c r="F68" s="193">
        <f>_xlfn.IFERROR(VLOOKUP(B68,'[1]Спринт'!$B$37:$N$68,6,FALSE),"")</f>
      </c>
      <c r="G68" s="97">
        <f>_xlfn.IFERROR(VLOOKUP(B68,'[1]Спринт'!$B$37:$N$68,9,FALSE),"")</f>
      </c>
      <c r="H68" s="97">
        <f>_xlfn.IFERROR(VLOOKUP(B68,'[1]Спринт'!$B$37:$N$68,10,FALSE),"")</f>
      </c>
      <c r="I68" s="97">
        <f>_xlfn.IFERROR(VLOOKUP(B68,'[1]Спринт'!$B$37:$N$68,11,FALSE),"")</f>
      </c>
      <c r="J68" s="198">
        <f>_xlfn.IFERROR(VLOOKUP(B68,'[1]Спринт'!$B$37:$N$68,12,FALSE),"")</f>
      </c>
      <c r="K68" s="199">
        <f>_xlfn.IFERROR(VLOOKUP(B68,'[1]Спринт'!$B$37:$N$68,13,FALSE),"")</f>
      </c>
      <c r="L68" s="98">
        <f>IF($C$53="","",_xlfn.IFERROR(IF(HLOOKUP('[1]Соревнования'!$B$11,'[1]Разряды'!$AF$3:$BI$13,J68+1,FALSE)=0,"",HLOOKUP('[1]Соревнования'!$B$11,'[1]Разряды'!$AF$3:$BI$13,J68+1,FALSE)),""))</f>
      </c>
      <c r="M68" s="198" t="s">
        <v>16</v>
      </c>
      <c r="N68" s="199" t="s">
        <v>16</v>
      </c>
      <c r="O68" s="98" t="s">
        <v>16</v>
      </c>
      <c r="Q68" s="201"/>
    </row>
    <row r="69" spans="1:17" ht="49.5" customHeight="1" hidden="1">
      <c r="A69" s="28" t="str">
        <f t="shared" si="0"/>
        <v>z</v>
      </c>
      <c r="B69" s="190">
        <v>22</v>
      </c>
      <c r="C69" s="191">
        <f>_xlfn.IFERROR(VLOOKUP(B69,'[1]Спринт'!$B$37:$N$68,3,FALSE),"")</f>
      </c>
      <c r="D69" s="191">
        <f>_xlfn.IFERROR(VLOOKUP(B69,'[1]Спринт'!$B$37:$N$68,4,FALSE),"")</f>
      </c>
      <c r="E69" s="192">
        <f>_xlfn.IFERROR(VLOOKUP(B69,'[1]Спринт'!$B$37:$N$68,5,FALSE),"")</f>
      </c>
      <c r="F69" s="193">
        <f>_xlfn.IFERROR(VLOOKUP(B69,'[1]Спринт'!$B$37:$N$68,6,FALSE),"")</f>
      </c>
      <c r="G69" s="97">
        <f>_xlfn.IFERROR(VLOOKUP(B69,'[1]Спринт'!$B$37:$N$68,9,FALSE),"")</f>
      </c>
      <c r="H69" s="97">
        <f>_xlfn.IFERROR(VLOOKUP(B69,'[1]Спринт'!$B$37:$N$68,10,FALSE),"")</f>
      </c>
      <c r="I69" s="97">
        <f>_xlfn.IFERROR(VLOOKUP(B69,'[1]Спринт'!$B$37:$N$68,11,FALSE),"")</f>
      </c>
      <c r="J69" s="198">
        <f>_xlfn.IFERROR(VLOOKUP(B69,'[1]Спринт'!$B$37:$N$68,12,FALSE),"")</f>
      </c>
      <c r="K69" s="199">
        <f>_xlfn.IFERROR(VLOOKUP(B69,'[1]Спринт'!$B$37:$N$68,13,FALSE),"")</f>
      </c>
      <c r="L69" s="98">
        <f>IF($C$53="","",_xlfn.IFERROR(IF(HLOOKUP('[1]Соревнования'!$B$11,'[1]Разряды'!$AF$3:$BI$13,J69+1,FALSE)=0,"",HLOOKUP('[1]Соревнования'!$B$11,'[1]Разряды'!$AF$3:$BI$13,J69+1,FALSE)),""))</f>
      </c>
      <c r="M69" s="198" t="s">
        <v>16</v>
      </c>
      <c r="N69" s="199" t="s">
        <v>16</v>
      </c>
      <c r="O69" s="98" t="s">
        <v>16</v>
      </c>
      <c r="Q69" s="201"/>
    </row>
    <row r="70" spans="1:17" ht="49.5" customHeight="1" hidden="1">
      <c r="A70" s="28" t="str">
        <f t="shared" si="0"/>
        <v>z</v>
      </c>
      <c r="B70" s="190">
        <v>23</v>
      </c>
      <c r="C70" s="191">
        <f>_xlfn.IFERROR(VLOOKUP(B70,'[1]Спринт'!$B$37:$N$68,3,FALSE),"")</f>
      </c>
      <c r="D70" s="191">
        <f>_xlfn.IFERROR(VLOOKUP(B70,'[1]Спринт'!$B$37:$N$68,4,FALSE),"")</f>
      </c>
      <c r="E70" s="192">
        <f>_xlfn.IFERROR(VLOOKUP(B70,'[1]Спринт'!$B$37:$N$68,5,FALSE),"")</f>
      </c>
      <c r="F70" s="193">
        <f>_xlfn.IFERROR(VLOOKUP(B70,'[1]Спринт'!$B$37:$N$68,6,FALSE),"")</f>
      </c>
      <c r="G70" s="97">
        <f>_xlfn.IFERROR(VLOOKUP(B70,'[1]Спринт'!$B$37:$N$68,9,FALSE),"")</f>
      </c>
      <c r="H70" s="97">
        <f>_xlfn.IFERROR(VLOOKUP(B70,'[1]Спринт'!$B$37:$N$68,10,FALSE),"")</f>
      </c>
      <c r="I70" s="97">
        <f>_xlfn.IFERROR(VLOOKUP(B70,'[1]Спринт'!$B$37:$N$68,11,FALSE),"")</f>
      </c>
      <c r="J70" s="198">
        <f>_xlfn.IFERROR(VLOOKUP(B70,'[1]Спринт'!$B$37:$N$68,12,FALSE),"")</f>
      </c>
      <c r="K70" s="199">
        <f>_xlfn.IFERROR(VLOOKUP(B70,'[1]Спринт'!$B$37:$N$68,13,FALSE),"")</f>
      </c>
      <c r="L70" s="98">
        <f>IF($C$53="","",_xlfn.IFERROR(IF(HLOOKUP('[1]Соревнования'!$B$11,'[1]Разряды'!$AF$3:$BI$13,J70+1,FALSE)=0,"",HLOOKUP('[1]Соревнования'!$B$11,'[1]Разряды'!$AF$3:$BI$13,J70+1,FALSE)),""))</f>
      </c>
      <c r="M70" s="198" t="s">
        <v>16</v>
      </c>
      <c r="N70" s="199" t="s">
        <v>16</v>
      </c>
      <c r="O70" s="98" t="s">
        <v>16</v>
      </c>
      <c r="Q70" s="201"/>
    </row>
    <row r="71" spans="1:17" ht="49.5" customHeight="1" hidden="1">
      <c r="A71" s="28" t="str">
        <f t="shared" si="0"/>
        <v>z</v>
      </c>
      <c r="B71" s="190">
        <v>24</v>
      </c>
      <c r="C71" s="191">
        <f>_xlfn.IFERROR(VLOOKUP(B71,'[1]Спринт'!$B$37:$N$68,3,FALSE),"")</f>
      </c>
      <c r="D71" s="191">
        <f>_xlfn.IFERROR(VLOOKUP(B71,'[1]Спринт'!$B$37:$N$68,4,FALSE),"")</f>
      </c>
      <c r="E71" s="192">
        <f>_xlfn.IFERROR(VLOOKUP(B71,'[1]Спринт'!$B$37:$N$68,5,FALSE),"")</f>
      </c>
      <c r="F71" s="193">
        <f>_xlfn.IFERROR(VLOOKUP(B71,'[1]Спринт'!$B$37:$N$68,6,FALSE),"")</f>
      </c>
      <c r="G71" s="97">
        <f>_xlfn.IFERROR(VLOOKUP(B71,'[1]Спринт'!$B$37:$N$68,9,FALSE),"")</f>
      </c>
      <c r="H71" s="97">
        <f>_xlfn.IFERROR(VLOOKUP(B71,'[1]Спринт'!$B$37:$N$68,10,FALSE),"")</f>
      </c>
      <c r="I71" s="97">
        <f>_xlfn.IFERROR(VLOOKUP(B71,'[1]Спринт'!$B$37:$N$68,11,FALSE),"")</f>
      </c>
      <c r="J71" s="198">
        <f>_xlfn.IFERROR(VLOOKUP(B71,'[1]Спринт'!$B$37:$N$68,12,FALSE),"")</f>
      </c>
      <c r="K71" s="199">
        <f>_xlfn.IFERROR(VLOOKUP(B71,'[1]Спринт'!$B$37:$N$68,13,FALSE),"")</f>
      </c>
      <c r="L71" s="98">
        <f>IF($C$53="","",_xlfn.IFERROR(IF(HLOOKUP('[1]Соревнования'!$B$11,'[1]Разряды'!$AF$3:$BI$13,J71+1,FALSE)=0,"",HLOOKUP('[1]Соревнования'!$B$11,'[1]Разряды'!$AF$3:$BI$13,J71+1,FALSE)),""))</f>
      </c>
      <c r="M71" s="198" t="s">
        <v>16</v>
      </c>
      <c r="N71" s="199" t="s">
        <v>16</v>
      </c>
      <c r="O71" s="98" t="s">
        <v>16</v>
      </c>
      <c r="Q71" s="201"/>
    </row>
    <row r="72" spans="1:17" ht="49.5" customHeight="1" hidden="1">
      <c r="A72" s="28" t="str">
        <f t="shared" si="0"/>
        <v>z</v>
      </c>
      <c r="B72" s="190">
        <v>25</v>
      </c>
      <c r="C72" s="191">
        <f>_xlfn.IFERROR(VLOOKUP(B72,'[1]Спринт'!$B$37:$N$68,3,FALSE),"")</f>
      </c>
      <c r="D72" s="191">
        <f>_xlfn.IFERROR(VLOOKUP(B72,'[1]Спринт'!$B$37:$N$68,4,FALSE),"")</f>
      </c>
      <c r="E72" s="192">
        <f>_xlfn.IFERROR(VLOOKUP(B72,'[1]Спринт'!$B$37:$N$68,5,FALSE),"")</f>
      </c>
      <c r="F72" s="193">
        <f>_xlfn.IFERROR(VLOOKUP(B72,'[1]Спринт'!$B$37:$N$68,6,FALSE),"")</f>
      </c>
      <c r="G72" s="97">
        <f>_xlfn.IFERROR(VLOOKUP(B72,'[1]Спринт'!$B$37:$N$68,9,FALSE),"")</f>
      </c>
      <c r="H72" s="97">
        <f>_xlfn.IFERROR(VLOOKUP(B72,'[1]Спринт'!$B$37:$N$68,10,FALSE),"")</f>
      </c>
      <c r="I72" s="97">
        <f>_xlfn.IFERROR(VLOOKUP(B72,'[1]Спринт'!$B$37:$N$68,11,FALSE),"")</f>
      </c>
      <c r="J72" s="198">
        <f>_xlfn.IFERROR(VLOOKUP(B72,'[1]Спринт'!$B$37:$N$68,12,FALSE),"")</f>
      </c>
      <c r="K72" s="199">
        <f>_xlfn.IFERROR(VLOOKUP(B72,'[1]Спринт'!$B$37:$N$68,13,FALSE),"")</f>
      </c>
      <c r="L72" s="98">
        <f>IF($C$53="","",_xlfn.IFERROR(IF(HLOOKUP('[1]Соревнования'!$B$11,'[1]Разряды'!$AF$3:$BI$13,J72+1,FALSE)=0,"",HLOOKUP('[1]Соревнования'!$B$11,'[1]Разряды'!$AF$3:$BI$13,J72+1,FALSE)),""))</f>
      </c>
      <c r="M72" s="198" t="s">
        <v>16</v>
      </c>
      <c r="N72" s="199" t="s">
        <v>16</v>
      </c>
      <c r="O72" s="98" t="s">
        <v>16</v>
      </c>
      <c r="Q72" s="201"/>
    </row>
    <row r="73" spans="1:17" ht="49.5" customHeight="1" hidden="1">
      <c r="A73" s="28" t="str">
        <f t="shared" si="0"/>
        <v>z</v>
      </c>
      <c r="B73" s="190">
        <v>26</v>
      </c>
      <c r="C73" s="191">
        <f>_xlfn.IFERROR(VLOOKUP(B73,'[1]Спринт'!$B$37:$N$68,3,FALSE),"")</f>
      </c>
      <c r="D73" s="191">
        <f>_xlfn.IFERROR(VLOOKUP(B73,'[1]Спринт'!$B$37:$N$68,4,FALSE),"")</f>
      </c>
      <c r="E73" s="192">
        <f>_xlfn.IFERROR(VLOOKUP(B73,'[1]Спринт'!$B$37:$N$68,5,FALSE),"")</f>
      </c>
      <c r="F73" s="193">
        <f>_xlfn.IFERROR(VLOOKUP(B73,'[1]Спринт'!$B$37:$N$68,6,FALSE),"")</f>
      </c>
      <c r="G73" s="97">
        <f>_xlfn.IFERROR(VLOOKUP(B73,'[1]Спринт'!$B$37:$N$68,9,FALSE),"")</f>
      </c>
      <c r="H73" s="97">
        <f>_xlfn.IFERROR(VLOOKUP(B73,'[1]Спринт'!$B$37:$N$68,10,FALSE),"")</f>
      </c>
      <c r="I73" s="97">
        <f>_xlfn.IFERROR(VLOOKUP(B73,'[1]Спринт'!$B$37:$N$68,11,FALSE),"")</f>
      </c>
      <c r="J73" s="198">
        <f>_xlfn.IFERROR(VLOOKUP(B73,'[1]Спринт'!$B$37:$N$68,12,FALSE),"")</f>
      </c>
      <c r="K73" s="199">
        <f>_xlfn.IFERROR(VLOOKUP(B73,'[1]Спринт'!$B$37:$N$68,13,FALSE),"")</f>
      </c>
      <c r="L73" s="98">
        <f>IF($C$53="","",_xlfn.IFERROR(IF(HLOOKUP('[1]Соревнования'!$B$11,'[1]Разряды'!$AF$3:$BI$13,J73+1,FALSE)=0,"",HLOOKUP('[1]Соревнования'!$B$11,'[1]Разряды'!$AF$3:$BI$13,J73+1,FALSE)),""))</f>
      </c>
      <c r="M73" s="198" t="s">
        <v>16</v>
      </c>
      <c r="N73" s="199" t="s">
        <v>16</v>
      </c>
      <c r="O73" s="98" t="s">
        <v>16</v>
      </c>
      <c r="Q73" s="201"/>
    </row>
    <row r="74" spans="1:17" ht="49.5" customHeight="1" hidden="1">
      <c r="A74" s="28" t="str">
        <f t="shared" si="0"/>
        <v>z</v>
      </c>
      <c r="B74" s="190">
        <v>27</v>
      </c>
      <c r="C74" s="191">
        <f>_xlfn.IFERROR(VLOOKUP(B74,'[1]Спринт'!$B$37:$N$68,3,FALSE),"")</f>
      </c>
      <c r="D74" s="191">
        <f>_xlfn.IFERROR(VLOOKUP(B74,'[1]Спринт'!$B$37:$N$68,4,FALSE),"")</f>
      </c>
      <c r="E74" s="192">
        <f>_xlfn.IFERROR(VLOOKUP(B74,'[1]Спринт'!$B$37:$N$68,5,FALSE),"")</f>
      </c>
      <c r="F74" s="193">
        <f>_xlfn.IFERROR(VLOOKUP(B74,'[1]Спринт'!$B$37:$N$68,6,FALSE),"")</f>
      </c>
      <c r="G74" s="97">
        <f>_xlfn.IFERROR(VLOOKUP(B74,'[1]Спринт'!$B$37:$N$68,9,FALSE),"")</f>
      </c>
      <c r="H74" s="97">
        <f>_xlfn.IFERROR(VLOOKUP(B74,'[1]Спринт'!$B$37:$N$68,10,FALSE),"")</f>
      </c>
      <c r="I74" s="97">
        <f>_xlfn.IFERROR(VLOOKUP(B74,'[1]Спринт'!$B$37:$N$68,11,FALSE),"")</f>
      </c>
      <c r="J74" s="198">
        <f>_xlfn.IFERROR(VLOOKUP(B74,'[1]Спринт'!$B$37:$N$68,12,FALSE),"")</f>
      </c>
      <c r="K74" s="199">
        <f>_xlfn.IFERROR(VLOOKUP(B74,'[1]Спринт'!$B$37:$N$68,13,FALSE),"")</f>
      </c>
      <c r="L74" s="98">
        <f>IF($C$53="","",_xlfn.IFERROR(IF(HLOOKUP('[1]Соревнования'!$B$11,'[1]Разряды'!$AF$3:$BI$13,J74+1,FALSE)=0,"",HLOOKUP('[1]Соревнования'!$B$11,'[1]Разряды'!$AF$3:$BI$13,J74+1,FALSE)),""))</f>
      </c>
      <c r="M74" s="198" t="s">
        <v>16</v>
      </c>
      <c r="N74" s="199" t="s">
        <v>16</v>
      </c>
      <c r="O74" s="98" t="s">
        <v>16</v>
      </c>
      <c r="Q74" s="201"/>
    </row>
    <row r="75" spans="1:17" ht="49.5" customHeight="1" hidden="1">
      <c r="A75" s="28" t="str">
        <f t="shared" si="0"/>
        <v>z</v>
      </c>
      <c r="B75" s="190">
        <v>28</v>
      </c>
      <c r="C75" s="191">
        <f>_xlfn.IFERROR(VLOOKUP(B75,'[1]Спринт'!$B$37:$N$68,3,FALSE),"")</f>
      </c>
      <c r="D75" s="191">
        <f>_xlfn.IFERROR(VLOOKUP(B75,'[1]Спринт'!$B$37:$N$68,4,FALSE),"")</f>
      </c>
      <c r="E75" s="192">
        <f>_xlfn.IFERROR(VLOOKUP(B75,'[1]Спринт'!$B$37:$N$68,5,FALSE),"")</f>
      </c>
      <c r="F75" s="193">
        <f>_xlfn.IFERROR(VLOOKUP(B75,'[1]Спринт'!$B$37:$N$68,6,FALSE),"")</f>
      </c>
      <c r="G75" s="97">
        <f>_xlfn.IFERROR(VLOOKUP(B75,'[1]Спринт'!$B$37:$N$68,9,FALSE),"")</f>
      </c>
      <c r="H75" s="97">
        <f>_xlfn.IFERROR(VLOOKUP(B75,'[1]Спринт'!$B$37:$N$68,10,FALSE),"")</f>
      </c>
      <c r="I75" s="97">
        <f>_xlfn.IFERROR(VLOOKUP(B75,'[1]Спринт'!$B$37:$N$68,11,FALSE),"")</f>
      </c>
      <c r="J75" s="198">
        <f>_xlfn.IFERROR(VLOOKUP(B75,'[1]Спринт'!$B$37:$N$68,12,FALSE),"")</f>
      </c>
      <c r="K75" s="199">
        <f>_xlfn.IFERROR(VLOOKUP(B75,'[1]Спринт'!$B$37:$N$68,13,FALSE),"")</f>
      </c>
      <c r="L75" s="98">
        <f>IF($C$53="","",_xlfn.IFERROR(IF(HLOOKUP('[1]Соревнования'!$B$11,'[1]Разряды'!$AF$3:$BI$13,J75+1,FALSE)=0,"",HLOOKUP('[1]Соревнования'!$B$11,'[1]Разряды'!$AF$3:$BI$13,J75+1,FALSE)),""))</f>
      </c>
      <c r="M75" s="198" t="s">
        <v>16</v>
      </c>
      <c r="N75" s="199" t="s">
        <v>16</v>
      </c>
      <c r="O75" s="98" t="s">
        <v>16</v>
      </c>
      <c r="Q75" s="201"/>
    </row>
    <row r="76" spans="1:17" ht="49.5" customHeight="1" hidden="1">
      <c r="A76" s="28" t="str">
        <f t="shared" si="0"/>
        <v>z</v>
      </c>
      <c r="B76" s="190">
        <v>29</v>
      </c>
      <c r="C76" s="191">
        <f>_xlfn.IFERROR(VLOOKUP(B76,'[1]Спринт'!$B$37:$N$68,3,FALSE),"")</f>
      </c>
      <c r="D76" s="191">
        <f>_xlfn.IFERROR(VLOOKUP(B76,'[1]Спринт'!$B$37:$N$68,4,FALSE),"")</f>
      </c>
      <c r="E76" s="192">
        <f>_xlfn.IFERROR(VLOOKUP(B76,'[1]Спринт'!$B$37:$N$68,5,FALSE),"")</f>
      </c>
      <c r="F76" s="193">
        <f>_xlfn.IFERROR(VLOOKUP(B76,'[1]Спринт'!$B$37:$N$68,6,FALSE),"")</f>
      </c>
      <c r="G76" s="97">
        <f>_xlfn.IFERROR(VLOOKUP(B76,'[1]Спринт'!$B$37:$N$68,9,FALSE),"")</f>
      </c>
      <c r="H76" s="97">
        <f>_xlfn.IFERROR(VLOOKUP(B76,'[1]Спринт'!$B$37:$N$68,10,FALSE),"")</f>
      </c>
      <c r="I76" s="97">
        <f>_xlfn.IFERROR(VLOOKUP(B76,'[1]Спринт'!$B$37:$N$68,11,FALSE),"")</f>
      </c>
      <c r="J76" s="198">
        <f>_xlfn.IFERROR(VLOOKUP(B76,'[1]Спринт'!$B$37:$N$68,12,FALSE),"")</f>
      </c>
      <c r="K76" s="199">
        <f>_xlfn.IFERROR(VLOOKUP(B76,'[1]Спринт'!$B$37:$N$68,13,FALSE),"")</f>
      </c>
      <c r="L76" s="98">
        <f>IF($C$53="","",_xlfn.IFERROR(IF(HLOOKUP('[1]Соревнования'!$B$11,'[1]Разряды'!$AF$3:$BI$13,J76+1,FALSE)=0,"",HLOOKUP('[1]Соревнования'!$B$11,'[1]Разряды'!$AF$3:$BI$13,J76+1,FALSE)),""))</f>
      </c>
      <c r="M76" s="198" t="s">
        <v>16</v>
      </c>
      <c r="N76" s="199" t="s">
        <v>16</v>
      </c>
      <c r="O76" s="98" t="s">
        <v>16</v>
      </c>
      <c r="Q76" s="201"/>
    </row>
    <row r="77" spans="1:17" ht="49.5" customHeight="1" hidden="1">
      <c r="A77" s="28" t="str">
        <f t="shared" si="0"/>
        <v>z</v>
      </c>
      <c r="B77" s="190">
        <v>30</v>
      </c>
      <c r="C77" s="191">
        <f>_xlfn.IFERROR(VLOOKUP(B77,'[1]Спринт'!$B$37:$N$68,3,FALSE),"")</f>
      </c>
      <c r="D77" s="191">
        <f>_xlfn.IFERROR(VLOOKUP(B77,'[1]Спринт'!$B$37:$N$68,4,FALSE),"")</f>
      </c>
      <c r="E77" s="192">
        <f>_xlfn.IFERROR(VLOOKUP(B77,'[1]Спринт'!$B$37:$N$68,5,FALSE),"")</f>
      </c>
      <c r="F77" s="193">
        <f>_xlfn.IFERROR(VLOOKUP(B77,'[1]Спринт'!$B$37:$N$68,6,FALSE),"")</f>
      </c>
      <c r="G77" s="97">
        <f>_xlfn.IFERROR(VLOOKUP(B77,'[1]Спринт'!$B$37:$N$68,9,FALSE),"")</f>
      </c>
      <c r="H77" s="97">
        <f>_xlfn.IFERROR(VLOOKUP(B77,'[1]Спринт'!$B$37:$N$68,10,FALSE),"")</f>
      </c>
      <c r="I77" s="97">
        <f>_xlfn.IFERROR(VLOOKUP(B77,'[1]Спринт'!$B$37:$N$68,11,FALSE),"")</f>
      </c>
      <c r="J77" s="198">
        <f>_xlfn.IFERROR(VLOOKUP(B77,'[1]Спринт'!$B$37:$N$68,12,FALSE),"")</f>
      </c>
      <c r="K77" s="199">
        <f>_xlfn.IFERROR(VLOOKUP(B77,'[1]Спринт'!$B$37:$N$68,13,FALSE),"")</f>
      </c>
      <c r="L77" s="98">
        <f>IF($C$53="","",_xlfn.IFERROR(IF(HLOOKUP('[1]Соревнования'!$B$11,'[1]Разряды'!$AF$3:$BI$13,J77+1,FALSE)=0,"",HLOOKUP('[1]Соревнования'!$B$11,'[1]Разряды'!$AF$3:$BI$13,J77+1,FALSE)),""))</f>
      </c>
      <c r="M77" s="198" t="s">
        <v>16</v>
      </c>
      <c r="N77" s="199" t="s">
        <v>16</v>
      </c>
      <c r="O77" s="98" t="s">
        <v>16</v>
      </c>
      <c r="Q77" s="201"/>
    </row>
    <row r="78" spans="1:17" ht="49.5" customHeight="1" hidden="1">
      <c r="A78" s="28" t="str">
        <f t="shared" si="0"/>
        <v>z</v>
      </c>
      <c r="B78" s="190">
        <v>31</v>
      </c>
      <c r="C78" s="191">
        <f>_xlfn.IFERROR(VLOOKUP(B78,'[1]Спринт'!$B$37:$N$68,3,FALSE),"")</f>
      </c>
      <c r="D78" s="191">
        <f>_xlfn.IFERROR(VLOOKUP(B78,'[1]Спринт'!$B$37:$N$68,4,FALSE),"")</f>
      </c>
      <c r="E78" s="192">
        <f>_xlfn.IFERROR(VLOOKUP(B78,'[1]Спринт'!$B$37:$N$68,5,FALSE),"")</f>
      </c>
      <c r="F78" s="193">
        <f>_xlfn.IFERROR(VLOOKUP(B78,'[1]Спринт'!$B$37:$N$68,6,FALSE),"")</f>
      </c>
      <c r="G78" s="97">
        <f>_xlfn.IFERROR(VLOOKUP(B78,'[1]Спринт'!$B$37:$N$68,9,FALSE),"")</f>
      </c>
      <c r="H78" s="97">
        <f>_xlfn.IFERROR(VLOOKUP(B78,'[1]Спринт'!$B$37:$N$68,10,FALSE),"")</f>
      </c>
      <c r="I78" s="97">
        <f>_xlfn.IFERROR(VLOOKUP(B78,'[1]Спринт'!$B$37:$N$68,11,FALSE),"")</f>
      </c>
      <c r="J78" s="198">
        <f>_xlfn.IFERROR(VLOOKUP(B78,'[1]Спринт'!$B$37:$N$68,12,FALSE),"")</f>
      </c>
      <c r="K78" s="199">
        <f>_xlfn.IFERROR(VLOOKUP(B78,'[1]Спринт'!$B$37:$N$68,13,FALSE),"")</f>
      </c>
      <c r="L78" s="98">
        <f>IF($C$53="","",_xlfn.IFERROR(IF(HLOOKUP('[1]Соревнования'!$B$11,'[1]Разряды'!$AF$3:$BI$13,J78+1,FALSE)=0,"",HLOOKUP('[1]Соревнования'!$B$11,'[1]Разряды'!$AF$3:$BI$13,J78+1,FALSE)),""))</f>
      </c>
      <c r="M78" s="198" t="s">
        <v>16</v>
      </c>
      <c r="N78" s="199" t="s">
        <v>16</v>
      </c>
      <c r="O78" s="98" t="s">
        <v>16</v>
      </c>
      <c r="Q78" s="201"/>
    </row>
    <row r="79" spans="1:17" ht="18.75" customHeight="1" hidden="1">
      <c r="A79" s="28" t="str">
        <f t="shared" si="0"/>
        <v>z</v>
      </c>
      <c r="B79" s="190">
        <v>32</v>
      </c>
      <c r="C79" s="191">
        <f>_xlfn.IFERROR(VLOOKUP(B79,'[1]Спринт'!$B$37:$N$68,3,FALSE),"")</f>
      </c>
      <c r="D79" s="191">
        <f>_xlfn.IFERROR(VLOOKUP(B79,'[1]Спринт'!$B$37:$N$68,4,FALSE),"")</f>
      </c>
      <c r="E79" s="192">
        <f>_xlfn.IFERROR(VLOOKUP(B79,'[1]Спринт'!$B$37:$N$68,5,FALSE),"")</f>
      </c>
      <c r="F79" s="193">
        <f>_xlfn.IFERROR(VLOOKUP(B79,'[1]Спринт'!$B$37:$N$68,6,FALSE),"")</f>
      </c>
      <c r="G79" s="97">
        <f>_xlfn.IFERROR(VLOOKUP(B79,'[1]Спринт'!$B$37:$N$68,9,FALSE),"")</f>
      </c>
      <c r="H79" s="97">
        <f>_xlfn.IFERROR(VLOOKUP(B79,'[1]Спринт'!$B$37:$N$68,10,FALSE),"")</f>
      </c>
      <c r="I79" s="97">
        <f>_xlfn.IFERROR(VLOOKUP(B79,'[1]Спринт'!$B$37:$N$68,11,FALSE),"")</f>
      </c>
      <c r="J79" s="198">
        <f>_xlfn.IFERROR(VLOOKUP(B79,'[1]Спринт'!$B$37:$N$68,12,FALSE),"")</f>
      </c>
      <c r="K79" s="199">
        <f>_xlfn.IFERROR(VLOOKUP(B79,'[1]Спринт'!$B$37:$N$68,13,FALSE),"")</f>
      </c>
      <c r="L79" s="98">
        <f>IF($C$53="","",_xlfn.IFERROR(IF(HLOOKUP('[1]Соревнования'!$B$11,'[1]Разряды'!$AF$3:$BI$13,J79+1,FALSE)=0,"",HLOOKUP('[1]Соревнования'!$B$11,'[1]Разряды'!$AF$3:$BI$13,J79+1,FALSE)),""))</f>
      </c>
      <c r="M79" s="198" t="s">
        <v>16</v>
      </c>
      <c r="N79" s="199" t="s">
        <v>16</v>
      </c>
      <c r="O79" s="98" t="s">
        <v>16</v>
      </c>
      <c r="Q79" s="201"/>
    </row>
    <row r="80" spans="1:17" ht="22.5" hidden="1">
      <c r="A80" s="26" t="str">
        <f>IF(C81="","z","")</f>
        <v>z</v>
      </c>
      <c r="B80" s="184" t="str">
        <f>'[1]Соревнования'!B15</f>
        <v>R-4 мужчины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97"/>
      <c r="N80" s="197"/>
      <c r="O80" s="197"/>
      <c r="Q80" s="201"/>
    </row>
    <row r="81" spans="1:17" ht="45" customHeight="1" hidden="1">
      <c r="A81" s="28" t="str">
        <f aca="true" t="shared" si="1" ref="A81:A144">IF(C81="","z","")</f>
        <v>z</v>
      </c>
      <c r="B81" s="185">
        <v>1</v>
      </c>
      <c r="C81" s="186">
        <f>_xlfn.IFERROR(VLOOKUP(B81,'[1]Спринт'!$B$70:$N$101,3,FALSE),"")</f>
      </c>
      <c r="D81" s="186">
        <f>_xlfn.IFERROR(VLOOKUP(B81,'[1]Спринт'!$B$70:$N$101,4,FALSE),"")</f>
      </c>
      <c r="E81" s="187">
        <f>_xlfn.IFERROR(VLOOKUP(B81,'[1]Спринт'!$B$70:$N$101,5,FALSE),"")</f>
      </c>
      <c r="F81" s="188">
        <f>_xlfn.IFERROR(VLOOKUP(B81,'[1]Спринт'!$B$70:$N$101,6,FALSE),"")</f>
      </c>
      <c r="G81" s="189">
        <f>_xlfn.IFERROR(VLOOKUP(B81,'[1]Спринт'!$B$70:$N$101,9,FALSE),"")</f>
      </c>
      <c r="H81" s="189">
        <f>_xlfn.IFERROR(VLOOKUP(B81,'[1]Спринт'!$B$70:$N$101,10,FALSE),"")</f>
      </c>
      <c r="I81" s="189">
        <f>_xlfn.IFERROR(VLOOKUP(B81,'[1]Спринт'!$B$70:$N$101,11,FALSE),"")</f>
      </c>
      <c r="J81" s="198">
        <f>_xlfn.IFERROR(VLOOKUP(B81,'[1]Спринт'!$B$70:$N$101,12,FALSE),"")</f>
      </c>
      <c r="K81" s="199">
        <f>_xlfn.IFERROR(VLOOKUP(B81,'[1]Спринт'!$B$70:$N$101,13,FALSE),"")</f>
      </c>
      <c r="L81" s="200">
        <f>IF($C$86="","",_xlfn.IFERROR(IF(HLOOKUP('[1]Соревнования'!$B$11,'[1]Разряды'!$AF$3:$BI$13,J81+1,FALSE)=0,"",HLOOKUP('[1]Соревнования'!$B$11,'[1]Разряды'!$AF$3:$BI$13,J81+1,FALSE)),""))</f>
      </c>
      <c r="M81" s="198">
        <v>1</v>
      </c>
      <c r="N81" s="199">
        <v>100</v>
      </c>
      <c r="O81" s="200"/>
      <c r="Q81" s="201"/>
    </row>
    <row r="82" spans="1:17" ht="45" customHeight="1" hidden="1">
      <c r="A82" s="28" t="str">
        <f t="shared" si="1"/>
        <v>z</v>
      </c>
      <c r="B82" s="185">
        <v>2</v>
      </c>
      <c r="C82" s="186">
        <f>_xlfn.IFERROR(VLOOKUP(B82,'[1]Спринт'!$B$70:$N$101,3,FALSE),"")</f>
      </c>
      <c r="D82" s="186">
        <f>_xlfn.IFERROR(VLOOKUP(B82,'[1]Спринт'!$B$70:$N$101,4,FALSE),"")</f>
      </c>
      <c r="E82" s="187">
        <f>_xlfn.IFERROR(VLOOKUP(B82,'[1]Спринт'!$B$70:$N$101,5,FALSE),"")</f>
      </c>
      <c r="F82" s="188">
        <f>_xlfn.IFERROR(VLOOKUP(B82,'[1]Спринт'!$B$70:$N$101,6,FALSE),"")</f>
      </c>
      <c r="G82" s="189">
        <f>_xlfn.IFERROR(VLOOKUP(B82,'[1]Спринт'!$B$70:$N$101,9,FALSE),"")</f>
      </c>
      <c r="H82" s="189">
        <f>_xlfn.IFERROR(VLOOKUP(B82,'[1]Спринт'!$B$70:$N$101,10,FALSE),"")</f>
      </c>
      <c r="I82" s="189">
        <f>_xlfn.IFERROR(VLOOKUP(B82,'[1]Спринт'!$B$70:$N$101,11,FALSE),"")</f>
      </c>
      <c r="J82" s="198">
        <f>_xlfn.IFERROR(VLOOKUP(B82,'[1]Спринт'!$B$70:$N$101,12,FALSE),"")</f>
      </c>
      <c r="K82" s="199">
        <f>_xlfn.IFERROR(VLOOKUP(B82,'[1]Спринт'!$B$70:$N$101,13,FALSE),"")</f>
      </c>
      <c r="L82" s="200">
        <f>IF($C$86="","",_xlfn.IFERROR(IF(HLOOKUP('[1]Соревнования'!$B$11,'[1]Разряды'!$AF$3:$BI$13,J82+1,FALSE)=0,"",HLOOKUP('[1]Соревнования'!$B$11,'[1]Разряды'!$AF$3:$BI$13,J82+1,FALSE)),""))</f>
      </c>
      <c r="M82" s="198">
        <v>2</v>
      </c>
      <c r="N82" s="199">
        <v>95</v>
      </c>
      <c r="O82" s="200"/>
      <c r="Q82" s="201"/>
    </row>
    <row r="83" spans="1:17" ht="45" customHeight="1" hidden="1">
      <c r="A83" s="28" t="str">
        <f t="shared" si="1"/>
        <v>z</v>
      </c>
      <c r="B83" s="185">
        <v>3</v>
      </c>
      <c r="C83" s="186">
        <f>_xlfn.IFERROR(VLOOKUP(B83,'[1]Спринт'!$B$70:$N$101,3,FALSE),"")</f>
      </c>
      <c r="D83" s="186">
        <f>_xlfn.IFERROR(VLOOKUP(B83,'[1]Спринт'!$B$70:$N$101,4,FALSE),"")</f>
      </c>
      <c r="E83" s="187">
        <f>_xlfn.IFERROR(VLOOKUP(B83,'[1]Спринт'!$B$70:$N$101,5,FALSE),"")</f>
      </c>
      <c r="F83" s="188">
        <f>_xlfn.IFERROR(VLOOKUP(B83,'[1]Спринт'!$B$70:$N$101,6,FALSE),"")</f>
      </c>
      <c r="G83" s="189">
        <f>_xlfn.IFERROR(VLOOKUP(B83,'[1]Спринт'!$B$70:$N$101,9,FALSE),"")</f>
      </c>
      <c r="H83" s="189">
        <f>_xlfn.IFERROR(VLOOKUP(B83,'[1]Спринт'!$B$70:$N$101,10,FALSE),"")</f>
      </c>
      <c r="I83" s="189">
        <f>_xlfn.IFERROR(VLOOKUP(B83,'[1]Спринт'!$B$70:$N$101,11,FALSE),"")</f>
      </c>
      <c r="J83" s="198">
        <f>_xlfn.IFERROR(VLOOKUP(B83,'[1]Спринт'!$B$70:$N$101,12,FALSE),"")</f>
      </c>
      <c r="K83" s="199">
        <f>_xlfn.IFERROR(VLOOKUP(B83,'[1]Спринт'!$B$70:$N$101,13,FALSE),"")</f>
      </c>
      <c r="L83" s="200">
        <f>IF($C$86="","",_xlfn.IFERROR(IF(HLOOKUP('[1]Соревнования'!$B$11,'[1]Разряды'!$AF$3:$BI$13,J83+1,FALSE)=0,"",HLOOKUP('[1]Соревнования'!$B$11,'[1]Разряды'!$AF$3:$BI$13,J83+1,FALSE)),""))</f>
      </c>
      <c r="M83" s="198">
        <v>3</v>
      </c>
      <c r="N83" s="199">
        <v>90</v>
      </c>
      <c r="O83" s="200"/>
      <c r="Q83" s="201"/>
    </row>
    <row r="84" spans="1:17" ht="45" customHeight="1" hidden="1">
      <c r="A84" s="28" t="str">
        <f t="shared" si="1"/>
        <v>z</v>
      </c>
      <c r="B84" s="185">
        <v>4</v>
      </c>
      <c r="C84" s="186">
        <f>_xlfn.IFERROR(VLOOKUP(B84,'[1]Спринт'!$B$70:$N$101,3,FALSE),"")</f>
      </c>
      <c r="D84" s="186">
        <f>_xlfn.IFERROR(VLOOKUP(B84,'[1]Спринт'!$B$70:$N$101,4,FALSE),"")</f>
      </c>
      <c r="E84" s="187">
        <f>_xlfn.IFERROR(VLOOKUP(B84,'[1]Спринт'!$B$70:$N$101,5,FALSE),"")</f>
      </c>
      <c r="F84" s="188">
        <f>_xlfn.IFERROR(VLOOKUP(B84,'[1]Спринт'!$B$70:$N$101,6,FALSE),"")</f>
      </c>
      <c r="G84" s="189">
        <f>_xlfn.IFERROR(VLOOKUP(B84,'[1]Спринт'!$B$70:$N$101,9,FALSE),"")</f>
      </c>
      <c r="H84" s="189">
        <f>_xlfn.IFERROR(VLOOKUP(B84,'[1]Спринт'!$B$70:$N$101,10,FALSE),"")</f>
      </c>
      <c r="I84" s="189">
        <f>_xlfn.IFERROR(VLOOKUP(B84,'[1]Спринт'!$B$70:$N$101,11,FALSE),"")</f>
      </c>
      <c r="J84" s="198">
        <f>_xlfn.IFERROR(VLOOKUP(B84,'[1]Спринт'!$B$70:$N$101,12,FALSE),"")</f>
      </c>
      <c r="K84" s="199">
        <f>_xlfn.IFERROR(VLOOKUP(B84,'[1]Спринт'!$B$70:$N$101,13,FALSE),"")</f>
      </c>
      <c r="L84" s="200">
        <f>IF($C$86="","",_xlfn.IFERROR(IF(HLOOKUP('[1]Соревнования'!$B$11,'[1]Разряды'!$AF$3:$BI$13,J84+1,FALSE)=0,"",HLOOKUP('[1]Соревнования'!$B$11,'[1]Разряды'!$AF$3:$BI$13,J84+1,FALSE)),""))</f>
      </c>
      <c r="M84" s="198">
        <v>4</v>
      </c>
      <c r="N84" s="199">
        <v>85</v>
      </c>
      <c r="O84" s="200"/>
      <c r="Q84" s="201"/>
    </row>
    <row r="85" spans="1:17" ht="45" customHeight="1" hidden="1">
      <c r="A85" s="28" t="str">
        <f t="shared" si="1"/>
        <v>z</v>
      </c>
      <c r="B85" s="185">
        <v>5</v>
      </c>
      <c r="C85" s="186">
        <f>_xlfn.IFERROR(VLOOKUP(B85,'[1]Спринт'!$B$70:$N$101,3,FALSE),"")</f>
      </c>
      <c r="D85" s="186">
        <f>_xlfn.IFERROR(VLOOKUP(B85,'[1]Спринт'!$B$70:$N$101,4,FALSE),"")</f>
      </c>
      <c r="E85" s="187">
        <f>_xlfn.IFERROR(VLOOKUP(B85,'[1]Спринт'!$B$70:$N$101,5,FALSE),"")</f>
      </c>
      <c r="F85" s="188">
        <f>_xlfn.IFERROR(VLOOKUP(B85,'[1]Спринт'!$B$70:$N$101,6,FALSE),"")</f>
      </c>
      <c r="G85" s="189">
        <f>_xlfn.IFERROR(VLOOKUP(B85,'[1]Спринт'!$B$70:$N$101,9,FALSE),"")</f>
      </c>
      <c r="H85" s="189">
        <f>_xlfn.IFERROR(VLOOKUP(B85,'[1]Спринт'!$B$70:$N$101,10,FALSE),"")</f>
      </c>
      <c r="I85" s="189">
        <f>_xlfn.IFERROR(VLOOKUP(B85,'[1]Спринт'!$B$70:$N$101,11,FALSE),"")</f>
      </c>
      <c r="J85" s="198">
        <f>_xlfn.IFERROR(VLOOKUP(B85,'[1]Спринт'!$B$70:$N$101,12,FALSE),"")</f>
      </c>
      <c r="K85" s="199">
        <f>_xlfn.IFERROR(VLOOKUP(B85,'[1]Спринт'!$B$70:$N$101,13,FALSE),"")</f>
      </c>
      <c r="L85" s="200">
        <f>IF($C$86="","",_xlfn.IFERROR(IF(HLOOKUP('[1]Соревнования'!$B$11,'[1]Разряды'!$AF$3:$BI$13,J85+1,FALSE)=0,"",HLOOKUP('[1]Соревнования'!$B$11,'[1]Разряды'!$AF$3:$BI$13,J85+1,FALSE)),""))</f>
      </c>
      <c r="M85" s="198">
        <v>5</v>
      </c>
      <c r="N85" s="199">
        <v>80</v>
      </c>
      <c r="O85" s="200" t="s">
        <v>16</v>
      </c>
      <c r="Q85" s="201"/>
    </row>
    <row r="86" spans="1:17" ht="45" customHeight="1" hidden="1">
      <c r="A86" s="28" t="str">
        <f t="shared" si="1"/>
        <v>z</v>
      </c>
      <c r="B86" s="185">
        <v>6</v>
      </c>
      <c r="C86" s="186">
        <f>_xlfn.IFERROR(VLOOKUP(B86,'[1]Спринт'!$B$70:$N$101,3,FALSE),"")</f>
      </c>
      <c r="D86" s="186">
        <f>_xlfn.IFERROR(VLOOKUP(B86,'[1]Спринт'!$B$70:$N$101,4,FALSE),"")</f>
      </c>
      <c r="E86" s="187">
        <f>_xlfn.IFERROR(VLOOKUP(B86,'[1]Спринт'!$B$70:$N$101,5,FALSE),"")</f>
      </c>
      <c r="F86" s="188">
        <f>_xlfn.IFERROR(VLOOKUP(B86,'[1]Спринт'!$B$70:$N$101,6,FALSE),"")</f>
      </c>
      <c r="G86" s="189">
        <f>_xlfn.IFERROR(VLOOKUP(B86,'[1]Спринт'!$B$70:$N$101,9,FALSE),"")</f>
      </c>
      <c r="H86" s="189">
        <f>_xlfn.IFERROR(VLOOKUP(B86,'[1]Спринт'!$B$70:$N$101,10,FALSE),"")</f>
      </c>
      <c r="I86" s="189">
        <f>_xlfn.IFERROR(VLOOKUP(B86,'[1]Спринт'!$B$70:$N$101,11,FALSE),"")</f>
      </c>
      <c r="J86" s="198">
        <f>_xlfn.IFERROR(VLOOKUP(B86,'[1]Спринт'!$B$70:$N$101,12,FALSE),"")</f>
      </c>
      <c r="K86" s="199">
        <f>_xlfn.IFERROR(VLOOKUP(B86,'[1]Спринт'!$B$70:$N$101,13,FALSE),"")</f>
      </c>
      <c r="L86" s="200">
        <f>IF($C$86="","",_xlfn.IFERROR(IF(HLOOKUP('[1]Соревнования'!$B$11,'[1]Разряды'!$AF$3:$BI$13,J86+1,FALSE)=0,"",HLOOKUP('[1]Соревнования'!$B$11,'[1]Разряды'!$AF$3:$BI$13,J86+1,FALSE)),""))</f>
      </c>
      <c r="M86" s="198">
        <v>6</v>
      </c>
      <c r="N86" s="199">
        <v>75</v>
      </c>
      <c r="O86" s="200" t="s">
        <v>16</v>
      </c>
      <c r="Q86" s="201"/>
    </row>
    <row r="87" spans="1:17" ht="45" customHeight="1" hidden="1">
      <c r="A87" s="28" t="str">
        <f t="shared" si="1"/>
        <v>z</v>
      </c>
      <c r="B87" s="185">
        <v>7</v>
      </c>
      <c r="C87" s="186">
        <f>_xlfn.IFERROR(VLOOKUP(B87,'[1]Спринт'!$B$70:$N$101,3,FALSE),"")</f>
      </c>
      <c r="D87" s="186">
        <f>_xlfn.IFERROR(VLOOKUP(B87,'[1]Спринт'!$B$70:$N$101,4,FALSE),"")</f>
      </c>
      <c r="E87" s="187">
        <f>_xlfn.IFERROR(VLOOKUP(B87,'[1]Спринт'!$B$70:$N$101,5,FALSE),"")</f>
      </c>
      <c r="F87" s="188">
        <f>_xlfn.IFERROR(VLOOKUP(B87,'[1]Спринт'!$B$70:$N$101,6,FALSE),"")</f>
      </c>
      <c r="G87" s="189">
        <f>_xlfn.IFERROR(VLOOKUP(B87,'[1]Спринт'!$B$70:$N$101,9,FALSE),"")</f>
      </c>
      <c r="H87" s="189">
        <f>_xlfn.IFERROR(VLOOKUP(B87,'[1]Спринт'!$B$70:$N$101,10,FALSE),"")</f>
      </c>
      <c r="I87" s="189">
        <f>_xlfn.IFERROR(VLOOKUP(B87,'[1]Спринт'!$B$70:$N$101,11,FALSE),"")</f>
      </c>
      <c r="J87" s="198">
        <f>_xlfn.IFERROR(VLOOKUP(B87,'[1]Спринт'!$B$70:$N$101,12,FALSE),"")</f>
      </c>
      <c r="K87" s="199">
        <f>_xlfn.IFERROR(VLOOKUP(B87,'[1]Спринт'!$B$70:$N$101,13,FALSE),"")</f>
      </c>
      <c r="L87" s="200">
        <f>IF($C$86="","",_xlfn.IFERROR(IF(HLOOKUP('[1]Соревнования'!$B$11,'[1]Разряды'!$AF$3:$BI$13,J87+1,FALSE)=0,"",HLOOKUP('[1]Соревнования'!$B$11,'[1]Разряды'!$AF$3:$BI$13,J87+1,FALSE)),""))</f>
      </c>
      <c r="M87" s="198">
        <v>7</v>
      </c>
      <c r="N87" s="199">
        <v>70</v>
      </c>
      <c r="O87" s="200" t="s">
        <v>16</v>
      </c>
      <c r="Q87" s="201"/>
    </row>
    <row r="88" spans="1:17" ht="45" customHeight="1" hidden="1">
      <c r="A88" s="28" t="str">
        <f t="shared" si="1"/>
        <v>z</v>
      </c>
      <c r="B88" s="185">
        <v>8</v>
      </c>
      <c r="C88" s="186">
        <f>_xlfn.IFERROR(VLOOKUP(B88,'[1]Спринт'!$B$70:$N$101,3,FALSE),"")</f>
      </c>
      <c r="D88" s="186">
        <f>_xlfn.IFERROR(VLOOKUP(B88,'[1]Спринт'!$B$70:$N$101,4,FALSE),"")</f>
      </c>
      <c r="E88" s="187">
        <f>_xlfn.IFERROR(VLOOKUP(B88,'[1]Спринт'!$B$70:$N$101,5,FALSE),"")</f>
      </c>
      <c r="F88" s="188">
        <f>_xlfn.IFERROR(VLOOKUP(B88,'[1]Спринт'!$B$70:$N$101,6,FALSE),"")</f>
      </c>
      <c r="G88" s="189">
        <f>_xlfn.IFERROR(VLOOKUP(B88,'[1]Спринт'!$B$70:$N$101,9,FALSE),"")</f>
      </c>
      <c r="H88" s="189">
        <f>_xlfn.IFERROR(VLOOKUP(B88,'[1]Спринт'!$B$70:$N$101,10,FALSE),"")</f>
      </c>
      <c r="I88" s="189">
        <f>_xlfn.IFERROR(VLOOKUP(B88,'[1]Спринт'!$B$70:$N$101,11,FALSE),"")</f>
      </c>
      <c r="J88" s="198">
        <f>_xlfn.IFERROR(VLOOKUP(B88,'[1]Спринт'!$B$70:$N$101,12,FALSE),"")</f>
      </c>
      <c r="K88" s="199">
        <f>_xlfn.IFERROR(VLOOKUP(B88,'[1]Спринт'!$B$70:$N$101,13,FALSE),"")</f>
      </c>
      <c r="L88" s="200">
        <f>IF($C$86="","",_xlfn.IFERROR(IF(HLOOKUP('[1]Соревнования'!$B$11,'[1]Разряды'!$AF$3:$BI$13,J88+1,FALSE)=0,"",HLOOKUP('[1]Соревнования'!$B$11,'[1]Разряды'!$AF$3:$BI$13,J88+1,FALSE)),""))</f>
      </c>
      <c r="M88" s="198">
        <v>8</v>
      </c>
      <c r="N88" s="199">
        <v>65</v>
      </c>
      <c r="O88" s="200" t="s">
        <v>16</v>
      </c>
      <c r="Q88" s="201"/>
    </row>
    <row r="89" spans="1:17" ht="45" customHeight="1" hidden="1">
      <c r="A89" s="28" t="str">
        <f t="shared" si="1"/>
        <v>z</v>
      </c>
      <c r="B89" s="185">
        <v>9</v>
      </c>
      <c r="C89" s="186">
        <f>_xlfn.IFERROR(VLOOKUP(B89,'[1]Спринт'!$B$70:$N$101,3,FALSE),"")</f>
      </c>
      <c r="D89" s="186">
        <f>_xlfn.IFERROR(VLOOKUP(B89,'[1]Спринт'!$B$70:$N$101,4,FALSE),"")</f>
      </c>
      <c r="E89" s="187">
        <f>_xlfn.IFERROR(VLOOKUP(B89,'[1]Спринт'!$B$70:$N$101,5,FALSE),"")</f>
      </c>
      <c r="F89" s="188">
        <f>_xlfn.IFERROR(VLOOKUP(B89,'[1]Спринт'!$B$70:$N$101,6,FALSE),"")</f>
      </c>
      <c r="G89" s="189">
        <f>_xlfn.IFERROR(VLOOKUP(B89,'[1]Спринт'!$B$70:$N$101,9,FALSE),"")</f>
      </c>
      <c r="H89" s="189">
        <f>_xlfn.IFERROR(VLOOKUP(B89,'[1]Спринт'!$B$70:$N$101,10,FALSE),"")</f>
      </c>
      <c r="I89" s="189">
        <f>_xlfn.IFERROR(VLOOKUP(B89,'[1]Спринт'!$B$70:$N$101,11,FALSE),"")</f>
      </c>
      <c r="J89" s="198">
        <f>_xlfn.IFERROR(VLOOKUP(B89,'[1]Спринт'!$B$70:$N$101,12,FALSE),"")</f>
      </c>
      <c r="K89" s="199">
        <f>_xlfn.IFERROR(VLOOKUP(B89,'[1]Спринт'!$B$70:$N$101,13,FALSE),"")</f>
      </c>
      <c r="L89" s="200">
        <f>IF($C$86="","",_xlfn.IFERROR(IF(HLOOKUP('[1]Соревнования'!$B$11,'[1]Разряды'!$AF$3:$BI$13,J89+1,FALSE)=0,"",HLOOKUP('[1]Соревнования'!$B$11,'[1]Разряды'!$AF$3:$BI$13,J89+1,FALSE)),""))</f>
      </c>
      <c r="M89" s="198" t="s">
        <v>17</v>
      </c>
      <c r="N89" s="199">
        <v>0</v>
      </c>
      <c r="O89" s="200" t="s">
        <v>16</v>
      </c>
      <c r="Q89" s="201"/>
    </row>
    <row r="90" spans="1:17" ht="45" customHeight="1" hidden="1">
      <c r="A90" s="28" t="str">
        <f t="shared" si="1"/>
        <v>z</v>
      </c>
      <c r="B90" s="185">
        <v>10</v>
      </c>
      <c r="C90" s="186">
        <f>_xlfn.IFERROR(VLOOKUP(B90,'[1]Спринт'!$B$70:$N$101,3,FALSE),"")</f>
      </c>
      <c r="D90" s="186">
        <f>_xlfn.IFERROR(VLOOKUP(B90,'[1]Спринт'!$B$70:$N$101,4,FALSE),"")</f>
      </c>
      <c r="E90" s="187">
        <f>_xlfn.IFERROR(VLOOKUP(B90,'[1]Спринт'!$B$70:$N$101,5,FALSE),"")</f>
      </c>
      <c r="F90" s="188">
        <f>_xlfn.IFERROR(VLOOKUP(B90,'[1]Спринт'!$B$70:$N$101,6,FALSE),"")</f>
      </c>
      <c r="G90" s="189">
        <f>_xlfn.IFERROR(VLOOKUP(B90,'[1]Спринт'!$B$70:$N$101,9,FALSE),"")</f>
      </c>
      <c r="H90" s="189">
        <f>_xlfn.IFERROR(VLOOKUP(B90,'[1]Спринт'!$B$70:$N$101,10,FALSE),"")</f>
      </c>
      <c r="I90" s="189">
        <f>_xlfn.IFERROR(VLOOKUP(B90,'[1]Спринт'!$B$70:$N$101,11,FALSE),"")</f>
      </c>
      <c r="J90" s="198">
        <f>_xlfn.IFERROR(VLOOKUP(B90,'[1]Спринт'!$B$70:$N$101,12,FALSE),"")</f>
      </c>
      <c r="K90" s="199">
        <f>_xlfn.IFERROR(VLOOKUP(B90,'[1]Спринт'!$B$70:$N$101,13,FALSE),"")</f>
      </c>
      <c r="L90" s="200">
        <f>IF($C$86="","",_xlfn.IFERROR(IF(HLOOKUP('[1]Соревнования'!$B$11,'[1]Разряды'!$AF$3:$BI$13,J90+1,FALSE)=0,"",HLOOKUP('[1]Соревнования'!$B$11,'[1]Разряды'!$AF$3:$BI$13,J90+1,FALSE)),""))</f>
      </c>
      <c r="M90" s="198">
        <v>9</v>
      </c>
      <c r="N90" s="199">
        <v>60</v>
      </c>
      <c r="O90" s="200" t="s">
        <v>16</v>
      </c>
      <c r="Q90" s="201"/>
    </row>
    <row r="91" spans="1:17" ht="45" customHeight="1" hidden="1">
      <c r="A91" s="28" t="str">
        <f t="shared" si="1"/>
        <v>z</v>
      </c>
      <c r="B91" s="185">
        <v>11</v>
      </c>
      <c r="C91" s="186">
        <f>_xlfn.IFERROR(VLOOKUP(B91,'[1]Спринт'!$B$70:$N$101,3,FALSE),"")</f>
      </c>
      <c r="D91" s="186">
        <f>_xlfn.IFERROR(VLOOKUP(B91,'[1]Спринт'!$B$70:$N$101,4,FALSE),"")</f>
      </c>
      <c r="E91" s="187">
        <f>_xlfn.IFERROR(VLOOKUP(B91,'[1]Спринт'!$B$70:$N$101,5,FALSE),"")</f>
      </c>
      <c r="F91" s="188">
        <f>_xlfn.IFERROR(VLOOKUP(B91,'[1]Спринт'!$B$70:$N$101,6,FALSE),"")</f>
      </c>
      <c r="G91" s="189">
        <f>_xlfn.IFERROR(VLOOKUP(B91,'[1]Спринт'!$B$70:$N$101,9,FALSE),"")</f>
      </c>
      <c r="H91" s="189">
        <f>_xlfn.IFERROR(VLOOKUP(B91,'[1]Спринт'!$B$70:$N$101,10,FALSE),"")</f>
      </c>
      <c r="I91" s="189">
        <f>_xlfn.IFERROR(VLOOKUP(B91,'[1]Спринт'!$B$70:$N$101,11,FALSE),"")</f>
      </c>
      <c r="J91" s="198">
        <f>_xlfn.IFERROR(VLOOKUP(B91,'[1]Спринт'!$B$70:$N$101,12,FALSE),"")</f>
      </c>
      <c r="K91" s="199">
        <f>_xlfn.IFERROR(VLOOKUP(B91,'[1]Спринт'!$B$70:$N$101,13,FALSE),"")</f>
      </c>
      <c r="L91" s="200">
        <f>IF($C$86="","",_xlfn.IFERROR(IF(HLOOKUP('[1]Соревнования'!$B$11,'[1]Разряды'!$AF$3:$BI$13,J91+1,FALSE)=0,"",HLOOKUP('[1]Соревнования'!$B$11,'[1]Разряды'!$AF$3:$BI$13,J91+1,FALSE)),""))</f>
      </c>
      <c r="M91" s="198">
        <v>10</v>
      </c>
      <c r="N91" s="199">
        <v>55</v>
      </c>
      <c r="O91" s="200" t="s">
        <v>16</v>
      </c>
      <c r="Q91" s="201"/>
    </row>
    <row r="92" spans="1:17" ht="58.5" customHeight="1" hidden="1">
      <c r="A92" s="28" t="str">
        <f t="shared" si="1"/>
        <v>z</v>
      </c>
      <c r="B92" s="185">
        <v>12</v>
      </c>
      <c r="C92" s="186">
        <f>_xlfn.IFERROR(VLOOKUP(B92,'[1]Спринт'!$B$70:$N$101,3,FALSE),"")</f>
      </c>
      <c r="D92" s="186">
        <f>_xlfn.IFERROR(VLOOKUP(B92,'[1]Спринт'!$B$70:$N$101,4,FALSE),"")</f>
      </c>
      <c r="E92" s="187">
        <f>_xlfn.IFERROR(VLOOKUP(B92,'[1]Спринт'!$B$70:$N$101,5,FALSE),"")</f>
      </c>
      <c r="F92" s="188">
        <f>_xlfn.IFERROR(VLOOKUP(B92,'[1]Спринт'!$B$70:$N$101,6,FALSE),"")</f>
      </c>
      <c r="G92" s="189">
        <f>_xlfn.IFERROR(VLOOKUP(B92,'[1]Спринт'!$B$70:$N$101,9,FALSE),"")</f>
      </c>
      <c r="H92" s="189">
        <f>_xlfn.IFERROR(VLOOKUP(B92,'[1]Спринт'!$B$70:$N$101,10,FALSE),"")</f>
      </c>
      <c r="I92" s="189">
        <f>_xlfn.IFERROR(VLOOKUP(B92,'[1]Спринт'!$B$70:$N$101,11,FALSE),"")</f>
      </c>
      <c r="J92" s="198">
        <f>_xlfn.IFERROR(VLOOKUP(B92,'[1]Спринт'!$B$70:$N$101,12,FALSE),"")</f>
      </c>
      <c r="K92" s="199">
        <f>_xlfn.IFERROR(VLOOKUP(B92,'[1]Спринт'!$B$70:$N$101,13,FALSE),"")</f>
      </c>
      <c r="L92" s="200">
        <f>IF($C$86="","",_xlfn.IFERROR(IF(HLOOKUP('[1]Соревнования'!$B$11,'[1]Разряды'!$AF$3:$BI$13,J92+1,FALSE)=0,"",HLOOKUP('[1]Соревнования'!$B$11,'[1]Разряды'!$AF$3:$BI$13,J92+1,FALSE)),""))</f>
      </c>
      <c r="M92" s="198" t="s">
        <v>16</v>
      </c>
      <c r="N92" s="199" t="s">
        <v>16</v>
      </c>
      <c r="O92" s="200" t="s">
        <v>16</v>
      </c>
      <c r="Q92" s="201"/>
    </row>
    <row r="93" spans="1:17" ht="58.5" customHeight="1" hidden="1">
      <c r="A93" s="28" t="str">
        <f t="shared" si="1"/>
        <v>z</v>
      </c>
      <c r="B93" s="185">
        <v>13</v>
      </c>
      <c r="C93" s="186">
        <f>_xlfn.IFERROR(VLOOKUP(B93,'[1]Спринт'!$B$70:$N$101,3,FALSE),"")</f>
      </c>
      <c r="D93" s="186">
        <f>_xlfn.IFERROR(VLOOKUP(B93,'[1]Спринт'!$B$70:$N$101,4,FALSE),"")</f>
      </c>
      <c r="E93" s="187">
        <f>_xlfn.IFERROR(VLOOKUP(B93,'[1]Спринт'!$B$70:$N$101,5,FALSE),"")</f>
      </c>
      <c r="F93" s="188">
        <f>_xlfn.IFERROR(VLOOKUP(B93,'[1]Спринт'!$B$70:$N$101,6,FALSE),"")</f>
      </c>
      <c r="G93" s="189">
        <f>_xlfn.IFERROR(VLOOKUP(B93,'[1]Спринт'!$B$70:$N$101,9,FALSE),"")</f>
      </c>
      <c r="H93" s="189">
        <f>_xlfn.IFERROR(VLOOKUP(B93,'[1]Спринт'!$B$70:$N$101,10,FALSE),"")</f>
      </c>
      <c r="I93" s="189">
        <f>_xlfn.IFERROR(VLOOKUP(B93,'[1]Спринт'!$B$70:$N$101,11,FALSE),"")</f>
      </c>
      <c r="J93" s="198">
        <f>_xlfn.IFERROR(VLOOKUP(B93,'[1]Спринт'!$B$70:$N$101,12,FALSE),"")</f>
      </c>
      <c r="K93" s="199">
        <f>_xlfn.IFERROR(VLOOKUP(B93,'[1]Спринт'!$B$70:$N$101,13,FALSE),"")</f>
      </c>
      <c r="L93" s="200">
        <f>IF($C$86="","",_xlfn.IFERROR(IF(HLOOKUP('[1]Соревнования'!$B$11,'[1]Разряды'!$AF$3:$BI$13,J93+1,FALSE)=0,"",HLOOKUP('[1]Соревнования'!$B$11,'[1]Разряды'!$AF$3:$BI$13,J93+1,FALSE)),""))</f>
      </c>
      <c r="M93" s="198" t="s">
        <v>16</v>
      </c>
      <c r="N93" s="199" t="s">
        <v>16</v>
      </c>
      <c r="O93" s="200" t="s">
        <v>16</v>
      </c>
      <c r="Q93" s="201"/>
    </row>
    <row r="94" spans="1:17" ht="58.5" customHeight="1" hidden="1">
      <c r="A94" s="28" t="str">
        <f t="shared" si="1"/>
        <v>z</v>
      </c>
      <c r="B94" s="185">
        <v>14</v>
      </c>
      <c r="C94" s="186">
        <f>_xlfn.IFERROR(VLOOKUP(B94,'[1]Спринт'!$B$70:$N$101,3,FALSE),"")</f>
      </c>
      <c r="D94" s="186">
        <f>_xlfn.IFERROR(VLOOKUP(B94,'[1]Спринт'!$B$70:$N$101,4,FALSE),"")</f>
      </c>
      <c r="E94" s="187">
        <f>_xlfn.IFERROR(VLOOKUP(B94,'[1]Спринт'!$B$70:$N$101,5,FALSE),"")</f>
      </c>
      <c r="F94" s="188">
        <f>_xlfn.IFERROR(VLOOKUP(B94,'[1]Спринт'!$B$70:$N$101,6,FALSE),"")</f>
      </c>
      <c r="G94" s="189">
        <f>_xlfn.IFERROR(VLOOKUP(B94,'[1]Спринт'!$B$70:$N$101,9,FALSE),"")</f>
      </c>
      <c r="H94" s="189">
        <f>_xlfn.IFERROR(VLOOKUP(B94,'[1]Спринт'!$B$70:$N$101,10,FALSE),"")</f>
      </c>
      <c r="I94" s="189">
        <f>_xlfn.IFERROR(VLOOKUP(B94,'[1]Спринт'!$B$70:$N$101,11,FALSE),"")</f>
      </c>
      <c r="J94" s="198">
        <f>_xlfn.IFERROR(VLOOKUP(B94,'[1]Спринт'!$B$70:$N$101,12,FALSE),"")</f>
      </c>
      <c r="K94" s="199">
        <f>_xlfn.IFERROR(VLOOKUP(B94,'[1]Спринт'!$B$70:$N$101,13,FALSE),"")</f>
      </c>
      <c r="L94" s="200">
        <f>IF($C$86="","",_xlfn.IFERROR(IF(HLOOKUP('[1]Соревнования'!$B$11,'[1]Разряды'!$AF$3:$BI$13,J94+1,FALSE)=0,"",HLOOKUP('[1]Соревнования'!$B$11,'[1]Разряды'!$AF$3:$BI$13,J94+1,FALSE)),""))</f>
      </c>
      <c r="M94" s="198" t="s">
        <v>16</v>
      </c>
      <c r="N94" s="199" t="s">
        <v>16</v>
      </c>
      <c r="O94" s="200" t="s">
        <v>16</v>
      </c>
      <c r="Q94" s="201"/>
    </row>
    <row r="95" spans="1:17" ht="58.5" customHeight="1" hidden="1">
      <c r="A95" s="28" t="str">
        <f t="shared" si="1"/>
        <v>z</v>
      </c>
      <c r="B95" s="185">
        <v>15</v>
      </c>
      <c r="C95" s="186">
        <f>_xlfn.IFERROR(VLOOKUP(B95,'[1]Спринт'!$B$70:$N$101,3,FALSE),"")</f>
      </c>
      <c r="D95" s="186">
        <f>_xlfn.IFERROR(VLOOKUP(B95,'[1]Спринт'!$B$70:$N$101,4,FALSE),"")</f>
      </c>
      <c r="E95" s="187">
        <f>_xlfn.IFERROR(VLOOKUP(B95,'[1]Спринт'!$B$70:$N$101,5,FALSE),"")</f>
      </c>
      <c r="F95" s="188">
        <f>_xlfn.IFERROR(VLOOKUP(B95,'[1]Спринт'!$B$70:$N$101,6,FALSE),"")</f>
      </c>
      <c r="G95" s="189">
        <f>_xlfn.IFERROR(VLOOKUP(B95,'[1]Спринт'!$B$70:$N$101,9,FALSE),"")</f>
      </c>
      <c r="H95" s="189">
        <f>_xlfn.IFERROR(VLOOKUP(B95,'[1]Спринт'!$B$70:$N$101,10,FALSE),"")</f>
      </c>
      <c r="I95" s="189">
        <f>_xlfn.IFERROR(VLOOKUP(B95,'[1]Спринт'!$B$70:$N$101,11,FALSE),"")</f>
      </c>
      <c r="J95" s="198">
        <f>_xlfn.IFERROR(VLOOKUP(B95,'[1]Спринт'!$B$70:$N$101,12,FALSE),"")</f>
      </c>
      <c r="K95" s="199">
        <f>_xlfn.IFERROR(VLOOKUP(B95,'[1]Спринт'!$B$70:$N$101,13,FALSE),"")</f>
      </c>
      <c r="L95" s="200">
        <f>IF($C$86="","",_xlfn.IFERROR(IF(HLOOKUP('[1]Соревнования'!$B$11,'[1]Разряды'!$AF$3:$BI$13,J95+1,FALSE)=0,"",HLOOKUP('[1]Соревнования'!$B$11,'[1]Разряды'!$AF$3:$BI$13,J95+1,FALSE)),""))</f>
      </c>
      <c r="M95" s="198" t="s">
        <v>16</v>
      </c>
      <c r="N95" s="199" t="s">
        <v>16</v>
      </c>
      <c r="O95" s="200" t="s">
        <v>16</v>
      </c>
      <c r="Q95" s="201"/>
    </row>
    <row r="96" spans="1:17" ht="58.5" customHeight="1" hidden="1">
      <c r="A96" s="28" t="str">
        <f t="shared" si="1"/>
        <v>z</v>
      </c>
      <c r="B96" s="185">
        <v>16</v>
      </c>
      <c r="C96" s="186">
        <f>_xlfn.IFERROR(VLOOKUP(B96,'[1]Спринт'!$B$70:$N$101,3,FALSE),"")</f>
      </c>
      <c r="D96" s="186">
        <f>_xlfn.IFERROR(VLOOKUP(B96,'[1]Спринт'!$B$70:$N$101,4,FALSE),"")</f>
      </c>
      <c r="E96" s="187">
        <f>_xlfn.IFERROR(VLOOKUP(B96,'[1]Спринт'!$B$70:$N$101,5,FALSE),"")</f>
      </c>
      <c r="F96" s="188">
        <f>_xlfn.IFERROR(VLOOKUP(B96,'[1]Спринт'!$B$70:$N$101,6,FALSE),"")</f>
      </c>
      <c r="G96" s="189">
        <f>_xlfn.IFERROR(VLOOKUP(B96,'[1]Спринт'!$B$70:$N$101,9,FALSE),"")</f>
      </c>
      <c r="H96" s="189">
        <f>_xlfn.IFERROR(VLOOKUP(B96,'[1]Спринт'!$B$70:$N$101,10,FALSE),"")</f>
      </c>
      <c r="I96" s="189">
        <f>_xlfn.IFERROR(VLOOKUP(B96,'[1]Спринт'!$B$70:$N$101,11,FALSE),"")</f>
      </c>
      <c r="J96" s="198">
        <f>_xlfn.IFERROR(VLOOKUP(B96,'[1]Спринт'!$B$70:$N$101,12,FALSE),"")</f>
      </c>
      <c r="K96" s="199">
        <f>_xlfn.IFERROR(VLOOKUP(B96,'[1]Спринт'!$B$70:$N$101,13,FALSE),"")</f>
      </c>
      <c r="L96" s="200">
        <f>IF($C$86="","",_xlfn.IFERROR(IF(HLOOKUP('[1]Соревнования'!$B$11,'[1]Разряды'!$AF$3:$BI$13,J96+1,FALSE)=0,"",HLOOKUP('[1]Соревнования'!$B$11,'[1]Разряды'!$AF$3:$BI$13,J96+1,FALSE)),""))</f>
      </c>
      <c r="M96" s="198" t="s">
        <v>16</v>
      </c>
      <c r="N96" s="199" t="s">
        <v>16</v>
      </c>
      <c r="O96" s="200" t="s">
        <v>16</v>
      </c>
      <c r="Q96" s="201"/>
    </row>
    <row r="97" spans="1:17" ht="58.5" customHeight="1" hidden="1">
      <c r="A97" s="28" t="str">
        <f t="shared" si="1"/>
        <v>z</v>
      </c>
      <c r="B97" s="185">
        <v>17</v>
      </c>
      <c r="C97" s="186">
        <f>_xlfn.IFERROR(VLOOKUP(B97,'[1]Спринт'!$B$70:$N$101,3,FALSE),"")</f>
      </c>
      <c r="D97" s="186">
        <f>_xlfn.IFERROR(VLOOKUP(B97,'[1]Спринт'!$B$70:$N$101,4,FALSE),"")</f>
      </c>
      <c r="E97" s="187">
        <f>_xlfn.IFERROR(VLOOKUP(B97,'[1]Спринт'!$B$70:$N$101,5,FALSE),"")</f>
      </c>
      <c r="F97" s="188">
        <f>_xlfn.IFERROR(VLOOKUP(B97,'[1]Спринт'!$B$70:$N$101,6,FALSE),"")</f>
      </c>
      <c r="G97" s="189">
        <f>_xlfn.IFERROR(VLOOKUP(B97,'[1]Спринт'!$B$70:$N$101,9,FALSE),"")</f>
      </c>
      <c r="H97" s="189">
        <f>_xlfn.IFERROR(VLOOKUP(B97,'[1]Спринт'!$B$70:$N$101,10,FALSE),"")</f>
      </c>
      <c r="I97" s="189">
        <f>_xlfn.IFERROR(VLOOKUP(B97,'[1]Спринт'!$B$70:$N$101,11,FALSE),"")</f>
      </c>
      <c r="J97" s="198">
        <f>_xlfn.IFERROR(VLOOKUP(B97,'[1]Спринт'!$B$70:$N$101,12,FALSE),"")</f>
      </c>
      <c r="K97" s="199">
        <f>_xlfn.IFERROR(VLOOKUP(B97,'[1]Спринт'!$B$70:$N$101,13,FALSE),"")</f>
      </c>
      <c r="L97" s="200">
        <f>IF($C$86="","",_xlfn.IFERROR(IF(HLOOKUP('[1]Соревнования'!$B$11,'[1]Разряды'!$AF$3:$BI$13,J97+1,FALSE)=0,"",HLOOKUP('[1]Соревнования'!$B$11,'[1]Разряды'!$AF$3:$BI$13,J97+1,FALSE)),""))</f>
      </c>
      <c r="M97" s="198" t="s">
        <v>16</v>
      </c>
      <c r="N97" s="199" t="s">
        <v>16</v>
      </c>
      <c r="O97" s="200" t="s">
        <v>16</v>
      </c>
      <c r="Q97" s="201"/>
    </row>
    <row r="98" spans="1:17" ht="58.5" customHeight="1" hidden="1">
      <c r="A98" s="28" t="str">
        <f t="shared" si="1"/>
        <v>z</v>
      </c>
      <c r="B98" s="185">
        <v>18</v>
      </c>
      <c r="C98" s="186">
        <f>_xlfn.IFERROR(VLOOKUP(B98,'[1]Спринт'!$B$70:$N$101,3,FALSE),"")</f>
      </c>
      <c r="D98" s="186">
        <f>_xlfn.IFERROR(VLOOKUP(B98,'[1]Спринт'!$B$70:$N$101,4,FALSE),"")</f>
      </c>
      <c r="E98" s="187">
        <f>_xlfn.IFERROR(VLOOKUP(B98,'[1]Спринт'!$B$70:$N$101,5,FALSE),"")</f>
      </c>
      <c r="F98" s="188">
        <f>_xlfn.IFERROR(VLOOKUP(B98,'[1]Спринт'!$B$70:$N$101,6,FALSE),"")</f>
      </c>
      <c r="G98" s="189">
        <f>_xlfn.IFERROR(VLOOKUP(B98,'[1]Спринт'!$B$70:$N$101,9,FALSE),"")</f>
      </c>
      <c r="H98" s="189">
        <f>_xlfn.IFERROR(VLOOKUP(B98,'[1]Спринт'!$B$70:$N$101,10,FALSE),"")</f>
      </c>
      <c r="I98" s="189">
        <f>_xlfn.IFERROR(VLOOKUP(B98,'[1]Спринт'!$B$70:$N$101,11,FALSE),"")</f>
      </c>
      <c r="J98" s="198">
        <f>_xlfn.IFERROR(VLOOKUP(B98,'[1]Спринт'!$B$70:$N$101,12,FALSE),"")</f>
      </c>
      <c r="K98" s="199">
        <f>_xlfn.IFERROR(VLOOKUP(B98,'[1]Спринт'!$B$70:$N$101,13,FALSE),"")</f>
      </c>
      <c r="L98" s="200">
        <f>IF($C$86="","",_xlfn.IFERROR(IF(HLOOKUP('[1]Соревнования'!$B$11,'[1]Разряды'!$AF$3:$BI$13,J98+1,FALSE)=0,"",HLOOKUP('[1]Соревнования'!$B$11,'[1]Разряды'!$AF$3:$BI$13,J98+1,FALSE)),""))</f>
      </c>
      <c r="M98" s="198" t="s">
        <v>16</v>
      </c>
      <c r="N98" s="199" t="s">
        <v>16</v>
      </c>
      <c r="O98" s="200" t="s">
        <v>16</v>
      </c>
      <c r="Q98" s="201"/>
    </row>
    <row r="99" spans="1:17" ht="49.5" customHeight="1" hidden="1">
      <c r="A99" s="28" t="str">
        <f t="shared" si="1"/>
        <v>z</v>
      </c>
      <c r="B99" s="190">
        <v>19</v>
      </c>
      <c r="C99" s="191">
        <f>_xlfn.IFERROR(VLOOKUP(B99,'[1]Спринт'!$B$70:$N$101,3,FALSE),"")</f>
      </c>
      <c r="D99" s="191">
        <f>_xlfn.IFERROR(VLOOKUP(B99,'[1]Спринт'!$B$70:$N$101,4,FALSE),"")</f>
      </c>
      <c r="E99" s="192">
        <f>_xlfn.IFERROR(VLOOKUP(B99,'[1]Спринт'!$B$70:$N$101,5,FALSE),"")</f>
      </c>
      <c r="F99" s="193">
        <f>_xlfn.IFERROR(VLOOKUP(B99,'[1]Спринт'!$B$70:$N$101,6,FALSE),"")</f>
      </c>
      <c r="G99" s="97">
        <f>_xlfn.IFERROR(VLOOKUP(B99,'[1]Спринт'!$B$70:$N$101,9,FALSE),"")</f>
      </c>
      <c r="H99" s="97">
        <f>_xlfn.IFERROR(VLOOKUP(B99,'[1]Спринт'!$B$70:$N$101,10,FALSE),"")</f>
      </c>
      <c r="I99" s="97">
        <f>_xlfn.IFERROR(VLOOKUP(B99,'[1]Спринт'!$B$70:$N$101,11,FALSE),"")</f>
      </c>
      <c r="J99" s="198">
        <f>_xlfn.IFERROR(VLOOKUP(B99,'[1]Спринт'!$B$70:$N$101,12,FALSE),"")</f>
      </c>
      <c r="K99" s="199">
        <f>_xlfn.IFERROR(VLOOKUP(B99,'[1]Спринт'!$B$70:$N$101,13,FALSE),"")</f>
      </c>
      <c r="L99" s="98">
        <f>IF($C$86="","",_xlfn.IFERROR(IF(HLOOKUP('[1]Соревнования'!$B$11,'[1]Разряды'!$AF$3:$BI$13,J99+1,FALSE)=0,"",HLOOKUP('[1]Соревнования'!$B$11,'[1]Разряды'!$AF$3:$BI$13,J99+1,FALSE)),""))</f>
      </c>
      <c r="M99" s="198" t="s">
        <v>16</v>
      </c>
      <c r="N99" s="199" t="s">
        <v>16</v>
      </c>
      <c r="O99" s="98" t="s">
        <v>16</v>
      </c>
      <c r="Q99" s="201"/>
    </row>
    <row r="100" spans="1:17" ht="49.5" customHeight="1" hidden="1">
      <c r="A100" s="28" t="str">
        <f t="shared" si="1"/>
        <v>z</v>
      </c>
      <c r="B100" s="190">
        <v>20</v>
      </c>
      <c r="C100" s="191">
        <f>_xlfn.IFERROR(VLOOKUP(B100,'[1]Спринт'!$B$70:$N$101,3,FALSE),"")</f>
      </c>
      <c r="D100" s="191">
        <f>_xlfn.IFERROR(VLOOKUP(B100,'[1]Спринт'!$B$70:$N$101,4,FALSE),"")</f>
      </c>
      <c r="E100" s="192">
        <f>_xlfn.IFERROR(VLOOKUP(B100,'[1]Спринт'!$B$70:$N$101,5,FALSE),"")</f>
      </c>
      <c r="F100" s="193">
        <f>_xlfn.IFERROR(VLOOKUP(B100,'[1]Спринт'!$B$70:$N$101,6,FALSE),"")</f>
      </c>
      <c r="G100" s="97">
        <f>_xlfn.IFERROR(VLOOKUP(B100,'[1]Спринт'!$B$70:$N$101,9,FALSE),"")</f>
      </c>
      <c r="H100" s="97">
        <f>_xlfn.IFERROR(VLOOKUP(B100,'[1]Спринт'!$B$70:$N$101,10,FALSE),"")</f>
      </c>
      <c r="I100" s="97">
        <f>_xlfn.IFERROR(VLOOKUP(B100,'[1]Спринт'!$B$70:$N$101,11,FALSE),"")</f>
      </c>
      <c r="J100" s="198">
        <f>_xlfn.IFERROR(VLOOKUP(B100,'[1]Спринт'!$B$70:$N$101,12,FALSE),"")</f>
      </c>
      <c r="K100" s="199">
        <f>_xlfn.IFERROR(VLOOKUP(B100,'[1]Спринт'!$B$70:$N$101,13,FALSE),"")</f>
      </c>
      <c r="L100" s="98">
        <f>IF($C$86="","",_xlfn.IFERROR(IF(HLOOKUP('[1]Соревнования'!$B$11,'[1]Разряды'!$AF$3:$BI$13,J100+1,FALSE)=0,"",HLOOKUP('[1]Соревнования'!$B$11,'[1]Разряды'!$AF$3:$BI$13,J100+1,FALSE)),""))</f>
      </c>
      <c r="M100" s="198" t="s">
        <v>16</v>
      </c>
      <c r="N100" s="199" t="s">
        <v>16</v>
      </c>
      <c r="O100" s="98" t="s">
        <v>16</v>
      </c>
      <c r="Q100" s="201"/>
    </row>
    <row r="101" spans="1:17" ht="49.5" customHeight="1" hidden="1">
      <c r="A101" s="28" t="str">
        <f t="shared" si="1"/>
        <v>z</v>
      </c>
      <c r="B101" s="190">
        <v>21</v>
      </c>
      <c r="C101" s="191">
        <f>_xlfn.IFERROR(VLOOKUP(B101,'[1]Спринт'!$B$70:$N$101,3,FALSE),"")</f>
      </c>
      <c r="D101" s="191">
        <f>_xlfn.IFERROR(VLOOKUP(B101,'[1]Спринт'!$B$70:$N$101,4,FALSE),"")</f>
      </c>
      <c r="E101" s="192">
        <f>_xlfn.IFERROR(VLOOKUP(B101,'[1]Спринт'!$B$70:$N$101,5,FALSE),"")</f>
      </c>
      <c r="F101" s="193">
        <f>_xlfn.IFERROR(VLOOKUP(B101,'[1]Спринт'!$B$70:$N$101,6,FALSE),"")</f>
      </c>
      <c r="G101" s="97">
        <f>_xlfn.IFERROR(VLOOKUP(B101,'[1]Спринт'!$B$70:$N$101,9,FALSE),"")</f>
      </c>
      <c r="H101" s="97">
        <f>_xlfn.IFERROR(VLOOKUP(B101,'[1]Спринт'!$B$70:$N$101,10,FALSE),"")</f>
      </c>
      <c r="I101" s="97">
        <f>_xlfn.IFERROR(VLOOKUP(B101,'[1]Спринт'!$B$70:$N$101,11,FALSE),"")</f>
      </c>
      <c r="J101" s="198">
        <f>_xlfn.IFERROR(VLOOKUP(B101,'[1]Спринт'!$B$70:$N$101,12,FALSE),"")</f>
      </c>
      <c r="K101" s="199">
        <f>_xlfn.IFERROR(VLOOKUP(B101,'[1]Спринт'!$B$70:$N$101,13,FALSE),"")</f>
      </c>
      <c r="L101" s="98">
        <f>IF($C$86="","",_xlfn.IFERROR(IF(HLOOKUP('[1]Соревнования'!$B$11,'[1]Разряды'!$AF$3:$BI$13,J101+1,FALSE)=0,"",HLOOKUP('[1]Соревнования'!$B$11,'[1]Разряды'!$AF$3:$BI$13,J101+1,FALSE)),""))</f>
      </c>
      <c r="M101" s="198" t="s">
        <v>16</v>
      </c>
      <c r="N101" s="199" t="s">
        <v>16</v>
      </c>
      <c r="O101" s="98" t="s">
        <v>16</v>
      </c>
      <c r="Q101" s="201"/>
    </row>
    <row r="102" spans="1:17" ht="49.5" customHeight="1" hidden="1">
      <c r="A102" s="28" t="str">
        <f t="shared" si="1"/>
        <v>z</v>
      </c>
      <c r="B102" s="190">
        <v>22</v>
      </c>
      <c r="C102" s="191">
        <f>_xlfn.IFERROR(VLOOKUP(B102,'[1]Спринт'!$B$70:$N$101,3,FALSE),"")</f>
      </c>
      <c r="D102" s="191">
        <f>_xlfn.IFERROR(VLOOKUP(B102,'[1]Спринт'!$B$70:$N$101,4,FALSE),"")</f>
      </c>
      <c r="E102" s="192">
        <f>_xlfn.IFERROR(VLOOKUP(B102,'[1]Спринт'!$B$70:$N$101,5,FALSE),"")</f>
      </c>
      <c r="F102" s="193">
        <f>_xlfn.IFERROR(VLOOKUP(B102,'[1]Спринт'!$B$70:$N$101,6,FALSE),"")</f>
      </c>
      <c r="G102" s="97">
        <f>_xlfn.IFERROR(VLOOKUP(B102,'[1]Спринт'!$B$70:$N$101,9,FALSE),"")</f>
      </c>
      <c r="H102" s="97">
        <f>_xlfn.IFERROR(VLOOKUP(B102,'[1]Спринт'!$B$70:$N$101,10,FALSE),"")</f>
      </c>
      <c r="I102" s="97">
        <f>_xlfn.IFERROR(VLOOKUP(B102,'[1]Спринт'!$B$70:$N$101,11,FALSE),"")</f>
      </c>
      <c r="J102" s="198">
        <f>_xlfn.IFERROR(VLOOKUP(B102,'[1]Спринт'!$B$70:$N$101,12,FALSE),"")</f>
      </c>
      <c r="K102" s="199">
        <f>_xlfn.IFERROR(VLOOKUP(B102,'[1]Спринт'!$B$70:$N$101,13,FALSE),"")</f>
      </c>
      <c r="L102" s="98">
        <f>IF($C$86="","",_xlfn.IFERROR(IF(HLOOKUP('[1]Соревнования'!$B$11,'[1]Разряды'!$AF$3:$BI$13,J102+1,FALSE)=0,"",HLOOKUP('[1]Соревнования'!$B$11,'[1]Разряды'!$AF$3:$BI$13,J102+1,FALSE)),""))</f>
      </c>
      <c r="M102" s="198" t="s">
        <v>16</v>
      </c>
      <c r="N102" s="199" t="s">
        <v>16</v>
      </c>
      <c r="O102" s="98" t="s">
        <v>16</v>
      </c>
      <c r="Q102" s="201"/>
    </row>
    <row r="103" spans="1:17" ht="49.5" customHeight="1" hidden="1">
      <c r="A103" s="28" t="str">
        <f t="shared" si="1"/>
        <v>z</v>
      </c>
      <c r="B103" s="190">
        <v>23</v>
      </c>
      <c r="C103" s="191">
        <f>_xlfn.IFERROR(VLOOKUP(B103,'[1]Спринт'!$B$70:$N$101,3,FALSE),"")</f>
      </c>
      <c r="D103" s="191">
        <f>_xlfn.IFERROR(VLOOKUP(B103,'[1]Спринт'!$B$70:$N$101,4,FALSE),"")</f>
      </c>
      <c r="E103" s="192">
        <f>_xlfn.IFERROR(VLOOKUP(B103,'[1]Спринт'!$B$70:$N$101,5,FALSE),"")</f>
      </c>
      <c r="F103" s="193">
        <f>_xlfn.IFERROR(VLOOKUP(B103,'[1]Спринт'!$B$70:$N$101,6,FALSE),"")</f>
      </c>
      <c r="G103" s="97">
        <f>_xlfn.IFERROR(VLOOKUP(B103,'[1]Спринт'!$B$70:$N$101,9,FALSE),"")</f>
      </c>
      <c r="H103" s="97">
        <f>_xlfn.IFERROR(VLOOKUP(B103,'[1]Спринт'!$B$70:$N$101,10,FALSE),"")</f>
      </c>
      <c r="I103" s="97">
        <f>_xlfn.IFERROR(VLOOKUP(B103,'[1]Спринт'!$B$70:$N$101,11,FALSE),"")</f>
      </c>
      <c r="J103" s="198">
        <f>_xlfn.IFERROR(VLOOKUP(B103,'[1]Спринт'!$B$70:$N$101,12,FALSE),"")</f>
      </c>
      <c r="K103" s="199">
        <f>_xlfn.IFERROR(VLOOKUP(B103,'[1]Спринт'!$B$70:$N$101,13,FALSE),"")</f>
      </c>
      <c r="L103" s="98">
        <f>IF($C$86="","",_xlfn.IFERROR(IF(HLOOKUP('[1]Соревнования'!$B$11,'[1]Разряды'!$AF$3:$BI$13,J103+1,FALSE)=0,"",HLOOKUP('[1]Соревнования'!$B$11,'[1]Разряды'!$AF$3:$BI$13,J103+1,FALSE)),""))</f>
      </c>
      <c r="M103" s="198" t="s">
        <v>16</v>
      </c>
      <c r="N103" s="199" t="s">
        <v>16</v>
      </c>
      <c r="O103" s="98" t="s">
        <v>16</v>
      </c>
      <c r="Q103" s="201"/>
    </row>
    <row r="104" spans="1:17" ht="49.5" customHeight="1" hidden="1">
      <c r="A104" s="28" t="str">
        <f t="shared" si="1"/>
        <v>z</v>
      </c>
      <c r="B104" s="190">
        <v>24</v>
      </c>
      <c r="C104" s="191">
        <f>_xlfn.IFERROR(VLOOKUP(B104,'[1]Спринт'!$B$70:$N$101,3,FALSE),"")</f>
      </c>
      <c r="D104" s="191">
        <f>_xlfn.IFERROR(VLOOKUP(B104,'[1]Спринт'!$B$70:$N$101,4,FALSE),"")</f>
      </c>
      <c r="E104" s="192">
        <f>_xlfn.IFERROR(VLOOKUP(B104,'[1]Спринт'!$B$70:$N$101,5,FALSE),"")</f>
      </c>
      <c r="F104" s="193">
        <f>_xlfn.IFERROR(VLOOKUP(B104,'[1]Спринт'!$B$70:$N$101,6,FALSE),"")</f>
      </c>
      <c r="G104" s="97">
        <f>_xlfn.IFERROR(VLOOKUP(B104,'[1]Спринт'!$B$70:$N$101,9,FALSE),"")</f>
      </c>
      <c r="H104" s="97">
        <f>_xlfn.IFERROR(VLOOKUP(B104,'[1]Спринт'!$B$70:$N$101,10,FALSE),"")</f>
      </c>
      <c r="I104" s="97">
        <f>_xlfn.IFERROR(VLOOKUP(B104,'[1]Спринт'!$B$70:$N$101,11,FALSE),"")</f>
      </c>
      <c r="J104" s="198">
        <f>_xlfn.IFERROR(VLOOKUP(B104,'[1]Спринт'!$B$70:$N$101,12,FALSE),"")</f>
      </c>
      <c r="K104" s="199">
        <f>_xlfn.IFERROR(VLOOKUP(B104,'[1]Спринт'!$B$70:$N$101,13,FALSE),"")</f>
      </c>
      <c r="L104" s="98">
        <f>IF($C$86="","",_xlfn.IFERROR(IF(HLOOKUP('[1]Соревнования'!$B$11,'[1]Разряды'!$AF$3:$BI$13,J104+1,FALSE)=0,"",HLOOKUP('[1]Соревнования'!$B$11,'[1]Разряды'!$AF$3:$BI$13,J104+1,FALSE)),""))</f>
      </c>
      <c r="M104" s="198" t="s">
        <v>16</v>
      </c>
      <c r="N104" s="199" t="s">
        <v>16</v>
      </c>
      <c r="O104" s="98" t="s">
        <v>16</v>
      </c>
      <c r="Q104" s="201"/>
    </row>
    <row r="105" spans="1:17" ht="49.5" customHeight="1" hidden="1">
      <c r="A105" s="28" t="str">
        <f t="shared" si="1"/>
        <v>z</v>
      </c>
      <c r="B105" s="190">
        <v>25</v>
      </c>
      <c r="C105" s="191">
        <f>_xlfn.IFERROR(VLOOKUP(B105,'[1]Спринт'!$B$70:$N$101,3,FALSE),"")</f>
      </c>
      <c r="D105" s="191">
        <f>_xlfn.IFERROR(VLOOKUP(B105,'[1]Спринт'!$B$70:$N$101,4,FALSE),"")</f>
      </c>
      <c r="E105" s="192">
        <f>_xlfn.IFERROR(VLOOKUP(B105,'[1]Спринт'!$B$70:$N$101,5,FALSE),"")</f>
      </c>
      <c r="F105" s="193">
        <f>_xlfn.IFERROR(VLOOKUP(B105,'[1]Спринт'!$B$70:$N$101,6,FALSE),"")</f>
      </c>
      <c r="G105" s="97">
        <f>_xlfn.IFERROR(VLOOKUP(B105,'[1]Спринт'!$B$70:$N$101,9,FALSE),"")</f>
      </c>
      <c r="H105" s="97">
        <f>_xlfn.IFERROR(VLOOKUP(B105,'[1]Спринт'!$B$70:$N$101,10,FALSE),"")</f>
      </c>
      <c r="I105" s="97">
        <f>_xlfn.IFERROR(VLOOKUP(B105,'[1]Спринт'!$B$70:$N$101,11,FALSE),"")</f>
      </c>
      <c r="J105" s="198">
        <f>_xlfn.IFERROR(VLOOKUP(B105,'[1]Спринт'!$B$70:$N$101,12,FALSE),"")</f>
      </c>
      <c r="K105" s="199">
        <f>_xlfn.IFERROR(VLOOKUP(B105,'[1]Спринт'!$B$70:$N$101,13,FALSE),"")</f>
      </c>
      <c r="L105" s="98">
        <f>IF($C$86="","",_xlfn.IFERROR(IF(HLOOKUP('[1]Соревнования'!$B$11,'[1]Разряды'!$AF$3:$BI$13,J105+1,FALSE)=0,"",HLOOKUP('[1]Соревнования'!$B$11,'[1]Разряды'!$AF$3:$BI$13,J105+1,FALSE)),""))</f>
      </c>
      <c r="M105" s="198" t="s">
        <v>16</v>
      </c>
      <c r="N105" s="199" t="s">
        <v>16</v>
      </c>
      <c r="O105" s="98" t="s">
        <v>16</v>
      </c>
      <c r="Q105" s="201"/>
    </row>
    <row r="106" spans="1:17" ht="49.5" customHeight="1" hidden="1">
      <c r="A106" s="28" t="str">
        <f t="shared" si="1"/>
        <v>z</v>
      </c>
      <c r="B106" s="190">
        <v>26</v>
      </c>
      <c r="C106" s="191">
        <f>_xlfn.IFERROR(VLOOKUP(B106,'[1]Спринт'!$B$70:$N$101,3,FALSE),"")</f>
      </c>
      <c r="D106" s="191">
        <f>_xlfn.IFERROR(VLOOKUP(B106,'[1]Спринт'!$B$70:$N$101,4,FALSE),"")</f>
      </c>
      <c r="E106" s="192">
        <f>_xlfn.IFERROR(VLOOKUP(B106,'[1]Спринт'!$B$70:$N$101,5,FALSE),"")</f>
      </c>
      <c r="F106" s="193">
        <f>_xlfn.IFERROR(VLOOKUP(B106,'[1]Спринт'!$B$70:$N$101,6,FALSE),"")</f>
      </c>
      <c r="G106" s="97">
        <f>_xlfn.IFERROR(VLOOKUP(B106,'[1]Спринт'!$B$70:$N$101,9,FALSE),"")</f>
      </c>
      <c r="H106" s="97">
        <f>_xlfn.IFERROR(VLOOKUP(B106,'[1]Спринт'!$B$70:$N$101,10,FALSE),"")</f>
      </c>
      <c r="I106" s="97">
        <f>_xlfn.IFERROR(VLOOKUP(B106,'[1]Спринт'!$B$70:$N$101,11,FALSE),"")</f>
      </c>
      <c r="J106" s="198">
        <f>_xlfn.IFERROR(VLOOKUP(B106,'[1]Спринт'!$B$70:$N$101,12,FALSE),"")</f>
      </c>
      <c r="K106" s="199">
        <f>_xlfn.IFERROR(VLOOKUP(B106,'[1]Спринт'!$B$70:$N$101,13,FALSE),"")</f>
      </c>
      <c r="L106" s="98">
        <f>IF($C$86="","",_xlfn.IFERROR(IF(HLOOKUP('[1]Соревнования'!$B$11,'[1]Разряды'!$AF$3:$BI$13,J106+1,FALSE)=0,"",HLOOKUP('[1]Соревнования'!$B$11,'[1]Разряды'!$AF$3:$BI$13,J106+1,FALSE)),""))</f>
      </c>
      <c r="M106" s="198" t="s">
        <v>16</v>
      </c>
      <c r="N106" s="199" t="s">
        <v>16</v>
      </c>
      <c r="O106" s="98" t="s">
        <v>16</v>
      </c>
      <c r="Q106" s="201"/>
    </row>
    <row r="107" spans="1:17" ht="49.5" customHeight="1" hidden="1">
      <c r="A107" s="28" t="str">
        <f t="shared" si="1"/>
        <v>z</v>
      </c>
      <c r="B107" s="190">
        <v>27</v>
      </c>
      <c r="C107" s="191">
        <f>_xlfn.IFERROR(VLOOKUP(B107,'[1]Спринт'!$B$70:$N$101,3,FALSE),"")</f>
      </c>
      <c r="D107" s="191">
        <f>_xlfn.IFERROR(VLOOKUP(B107,'[1]Спринт'!$B$70:$N$101,4,FALSE),"")</f>
      </c>
      <c r="E107" s="192">
        <f>_xlfn.IFERROR(VLOOKUP(B107,'[1]Спринт'!$B$70:$N$101,5,FALSE),"")</f>
      </c>
      <c r="F107" s="193">
        <f>_xlfn.IFERROR(VLOOKUP(B107,'[1]Спринт'!$B$70:$N$101,6,FALSE),"")</f>
      </c>
      <c r="G107" s="97">
        <f>_xlfn.IFERROR(VLOOKUP(B107,'[1]Спринт'!$B$70:$N$101,9,FALSE),"")</f>
      </c>
      <c r="H107" s="97">
        <f>_xlfn.IFERROR(VLOOKUP(B107,'[1]Спринт'!$B$70:$N$101,10,FALSE),"")</f>
      </c>
      <c r="I107" s="97">
        <f>_xlfn.IFERROR(VLOOKUP(B107,'[1]Спринт'!$B$70:$N$101,11,FALSE),"")</f>
      </c>
      <c r="J107" s="198">
        <f>_xlfn.IFERROR(VLOOKUP(B107,'[1]Спринт'!$B$70:$N$101,12,FALSE),"")</f>
      </c>
      <c r="K107" s="199">
        <f>_xlfn.IFERROR(VLOOKUP(B107,'[1]Спринт'!$B$70:$N$101,13,FALSE),"")</f>
      </c>
      <c r="L107" s="98">
        <f>IF($C$86="","",_xlfn.IFERROR(IF(HLOOKUP('[1]Соревнования'!$B$11,'[1]Разряды'!$AF$3:$BI$13,J107+1,FALSE)=0,"",HLOOKUP('[1]Соревнования'!$B$11,'[1]Разряды'!$AF$3:$BI$13,J107+1,FALSE)),""))</f>
      </c>
      <c r="M107" s="198" t="s">
        <v>16</v>
      </c>
      <c r="N107" s="199" t="s">
        <v>16</v>
      </c>
      <c r="O107" s="98" t="s">
        <v>16</v>
      </c>
      <c r="Q107" s="201"/>
    </row>
    <row r="108" spans="1:17" ht="49.5" customHeight="1" hidden="1">
      <c r="A108" s="28" t="str">
        <f t="shared" si="1"/>
        <v>z</v>
      </c>
      <c r="B108" s="190">
        <v>28</v>
      </c>
      <c r="C108" s="191">
        <f>_xlfn.IFERROR(VLOOKUP(B108,'[1]Спринт'!$B$70:$N$101,3,FALSE),"")</f>
      </c>
      <c r="D108" s="191">
        <f>_xlfn.IFERROR(VLOOKUP(B108,'[1]Спринт'!$B$70:$N$101,4,FALSE),"")</f>
      </c>
      <c r="E108" s="192">
        <f>_xlfn.IFERROR(VLOOKUP(B108,'[1]Спринт'!$B$70:$N$101,5,FALSE),"")</f>
      </c>
      <c r="F108" s="193">
        <f>_xlfn.IFERROR(VLOOKUP(B108,'[1]Спринт'!$B$70:$N$101,6,FALSE),"")</f>
      </c>
      <c r="G108" s="97">
        <f>_xlfn.IFERROR(VLOOKUP(B108,'[1]Спринт'!$B$70:$N$101,9,FALSE),"")</f>
      </c>
      <c r="H108" s="97">
        <f>_xlfn.IFERROR(VLOOKUP(B108,'[1]Спринт'!$B$70:$N$101,10,FALSE),"")</f>
      </c>
      <c r="I108" s="97">
        <f>_xlfn.IFERROR(VLOOKUP(B108,'[1]Спринт'!$B$70:$N$101,11,FALSE),"")</f>
      </c>
      <c r="J108" s="198">
        <f>_xlfn.IFERROR(VLOOKUP(B108,'[1]Спринт'!$B$70:$N$101,12,FALSE),"")</f>
      </c>
      <c r="K108" s="199">
        <f>_xlfn.IFERROR(VLOOKUP(B108,'[1]Спринт'!$B$70:$N$101,13,FALSE),"")</f>
      </c>
      <c r="L108" s="98">
        <f>IF($C$86="","",_xlfn.IFERROR(IF(HLOOKUP('[1]Соревнования'!$B$11,'[1]Разряды'!$AF$3:$BI$13,J108+1,FALSE)=0,"",HLOOKUP('[1]Соревнования'!$B$11,'[1]Разряды'!$AF$3:$BI$13,J108+1,FALSE)),""))</f>
      </c>
      <c r="M108" s="198" t="s">
        <v>16</v>
      </c>
      <c r="N108" s="199" t="s">
        <v>16</v>
      </c>
      <c r="O108" s="98" t="s">
        <v>16</v>
      </c>
      <c r="Q108" s="201"/>
    </row>
    <row r="109" spans="1:17" ht="49.5" customHeight="1" hidden="1">
      <c r="A109" s="28" t="str">
        <f t="shared" si="1"/>
        <v>z</v>
      </c>
      <c r="B109" s="190">
        <v>29</v>
      </c>
      <c r="C109" s="191">
        <f>_xlfn.IFERROR(VLOOKUP(B109,'[1]Спринт'!$B$70:$N$101,3,FALSE),"")</f>
      </c>
      <c r="D109" s="191">
        <f>_xlfn.IFERROR(VLOOKUP(B109,'[1]Спринт'!$B$70:$N$101,4,FALSE),"")</f>
      </c>
      <c r="E109" s="192">
        <f>_xlfn.IFERROR(VLOOKUP(B109,'[1]Спринт'!$B$70:$N$101,5,FALSE),"")</f>
      </c>
      <c r="F109" s="193">
        <f>_xlfn.IFERROR(VLOOKUP(B109,'[1]Спринт'!$B$70:$N$101,6,FALSE),"")</f>
      </c>
      <c r="G109" s="97">
        <f>_xlfn.IFERROR(VLOOKUP(B109,'[1]Спринт'!$B$70:$N$101,9,FALSE),"")</f>
      </c>
      <c r="H109" s="97">
        <f>_xlfn.IFERROR(VLOOKUP(B109,'[1]Спринт'!$B$70:$N$101,10,FALSE),"")</f>
      </c>
      <c r="I109" s="97">
        <f>_xlfn.IFERROR(VLOOKUP(B109,'[1]Спринт'!$B$70:$N$101,11,FALSE),"")</f>
      </c>
      <c r="J109" s="198">
        <f>_xlfn.IFERROR(VLOOKUP(B109,'[1]Спринт'!$B$70:$N$101,12,FALSE),"")</f>
      </c>
      <c r="K109" s="199">
        <f>_xlfn.IFERROR(VLOOKUP(B109,'[1]Спринт'!$B$70:$N$101,13,FALSE),"")</f>
      </c>
      <c r="L109" s="98">
        <f>IF($C$86="","",_xlfn.IFERROR(IF(HLOOKUP('[1]Соревнования'!$B$11,'[1]Разряды'!$AF$3:$BI$13,J109+1,FALSE)=0,"",HLOOKUP('[1]Соревнования'!$B$11,'[1]Разряды'!$AF$3:$BI$13,J109+1,FALSE)),""))</f>
      </c>
      <c r="M109" s="198" t="s">
        <v>16</v>
      </c>
      <c r="N109" s="199" t="s">
        <v>16</v>
      </c>
      <c r="O109" s="98" t="s">
        <v>16</v>
      </c>
      <c r="Q109" s="201"/>
    </row>
    <row r="110" spans="1:17" ht="49.5" customHeight="1" hidden="1">
      <c r="A110" s="28" t="str">
        <f t="shared" si="1"/>
        <v>z</v>
      </c>
      <c r="B110" s="190">
        <v>30</v>
      </c>
      <c r="C110" s="191">
        <f>_xlfn.IFERROR(VLOOKUP(B110,'[1]Спринт'!$B$70:$N$101,3,FALSE),"")</f>
      </c>
      <c r="D110" s="191">
        <f>_xlfn.IFERROR(VLOOKUP(B110,'[1]Спринт'!$B$70:$N$101,4,FALSE),"")</f>
      </c>
      <c r="E110" s="192">
        <f>_xlfn.IFERROR(VLOOKUP(B110,'[1]Спринт'!$B$70:$N$101,5,FALSE),"")</f>
      </c>
      <c r="F110" s="193">
        <f>_xlfn.IFERROR(VLOOKUP(B110,'[1]Спринт'!$B$70:$N$101,6,FALSE),"")</f>
      </c>
      <c r="G110" s="97">
        <f>_xlfn.IFERROR(VLOOKUP(B110,'[1]Спринт'!$B$70:$N$101,9,FALSE),"")</f>
      </c>
      <c r="H110" s="97">
        <f>_xlfn.IFERROR(VLOOKUP(B110,'[1]Спринт'!$B$70:$N$101,10,FALSE),"")</f>
      </c>
      <c r="I110" s="97">
        <f>_xlfn.IFERROR(VLOOKUP(B110,'[1]Спринт'!$B$70:$N$101,11,FALSE),"")</f>
      </c>
      <c r="J110" s="198">
        <f>_xlfn.IFERROR(VLOOKUP(B110,'[1]Спринт'!$B$70:$N$101,12,FALSE),"")</f>
      </c>
      <c r="K110" s="199">
        <f>_xlfn.IFERROR(VLOOKUP(B110,'[1]Спринт'!$B$70:$N$101,13,FALSE),"")</f>
      </c>
      <c r="L110" s="98">
        <f>IF($C$86="","",_xlfn.IFERROR(IF(HLOOKUP('[1]Соревнования'!$B$11,'[1]Разряды'!$AF$3:$BI$13,J110+1,FALSE)=0,"",HLOOKUP('[1]Соревнования'!$B$11,'[1]Разряды'!$AF$3:$BI$13,J110+1,FALSE)),""))</f>
      </c>
      <c r="M110" s="198" t="s">
        <v>16</v>
      </c>
      <c r="N110" s="199" t="s">
        <v>16</v>
      </c>
      <c r="O110" s="98" t="s">
        <v>16</v>
      </c>
      <c r="Q110" s="201"/>
    </row>
    <row r="111" spans="1:17" ht="49.5" customHeight="1" hidden="1">
      <c r="A111" s="28" t="str">
        <f t="shared" si="1"/>
        <v>z</v>
      </c>
      <c r="B111" s="190">
        <v>31</v>
      </c>
      <c r="C111" s="191">
        <f>_xlfn.IFERROR(VLOOKUP(B111,'[1]Спринт'!$B$70:$N$101,3,FALSE),"")</f>
      </c>
      <c r="D111" s="191">
        <f>_xlfn.IFERROR(VLOOKUP(B111,'[1]Спринт'!$B$70:$N$101,4,FALSE),"")</f>
      </c>
      <c r="E111" s="192">
        <f>_xlfn.IFERROR(VLOOKUP(B111,'[1]Спринт'!$B$70:$N$101,5,FALSE),"")</f>
      </c>
      <c r="F111" s="193">
        <f>_xlfn.IFERROR(VLOOKUP(B111,'[1]Спринт'!$B$70:$N$101,6,FALSE),"")</f>
      </c>
      <c r="G111" s="97">
        <f>_xlfn.IFERROR(VLOOKUP(B111,'[1]Спринт'!$B$70:$N$101,9,FALSE),"")</f>
      </c>
      <c r="H111" s="97">
        <f>_xlfn.IFERROR(VLOOKUP(B111,'[1]Спринт'!$B$70:$N$101,10,FALSE),"")</f>
      </c>
      <c r="I111" s="97">
        <f>_xlfn.IFERROR(VLOOKUP(B111,'[1]Спринт'!$B$70:$N$101,11,FALSE),"")</f>
      </c>
      <c r="J111" s="198">
        <f>_xlfn.IFERROR(VLOOKUP(B111,'[1]Спринт'!$B$70:$N$101,12,FALSE),"")</f>
      </c>
      <c r="K111" s="199">
        <f>_xlfn.IFERROR(VLOOKUP(B111,'[1]Спринт'!$B$70:$N$101,13,FALSE),"")</f>
      </c>
      <c r="L111" s="98">
        <f>IF($C$86="","",_xlfn.IFERROR(IF(HLOOKUP('[1]Соревнования'!$B$11,'[1]Разряды'!$AF$3:$BI$13,J111+1,FALSE)=0,"",HLOOKUP('[1]Соревнования'!$B$11,'[1]Разряды'!$AF$3:$BI$13,J111+1,FALSE)),""))</f>
      </c>
      <c r="M111" s="198" t="s">
        <v>16</v>
      </c>
      <c r="N111" s="199" t="s">
        <v>16</v>
      </c>
      <c r="O111" s="98" t="s">
        <v>16</v>
      </c>
      <c r="Q111" s="201"/>
    </row>
    <row r="112" spans="1:17" ht="49.5" customHeight="1" hidden="1">
      <c r="A112" s="28" t="str">
        <f t="shared" si="1"/>
        <v>z</v>
      </c>
      <c r="B112" s="190">
        <v>32</v>
      </c>
      <c r="C112" s="191">
        <f>_xlfn.IFERROR(VLOOKUP(B112,'[1]Спринт'!$B$70:$N$101,3,FALSE),"")</f>
      </c>
      <c r="D112" s="191">
        <f>_xlfn.IFERROR(VLOOKUP(B112,'[1]Спринт'!$B$70:$N$101,4,FALSE),"")</f>
      </c>
      <c r="E112" s="192">
        <f>_xlfn.IFERROR(VLOOKUP(B112,'[1]Спринт'!$B$70:$N$101,5,FALSE),"")</f>
      </c>
      <c r="F112" s="193">
        <f>_xlfn.IFERROR(VLOOKUP(B112,'[1]Спринт'!$B$70:$N$101,6,FALSE),"")</f>
      </c>
      <c r="G112" s="97">
        <f>_xlfn.IFERROR(VLOOKUP(B112,'[1]Спринт'!$B$70:$N$101,9,FALSE),"")</f>
      </c>
      <c r="H112" s="97">
        <f>_xlfn.IFERROR(VLOOKUP(B112,'[1]Спринт'!$B$70:$N$101,10,FALSE),"")</f>
      </c>
      <c r="I112" s="97">
        <f>_xlfn.IFERROR(VLOOKUP(B112,'[1]Спринт'!$B$70:$N$101,11,FALSE),"")</f>
      </c>
      <c r="J112" s="198">
        <f>_xlfn.IFERROR(VLOOKUP(B112,'[1]Спринт'!$B$70:$N$101,12,FALSE),"")</f>
      </c>
      <c r="K112" s="199">
        <f>_xlfn.IFERROR(VLOOKUP(B112,'[1]Спринт'!$B$70:$N$101,13,FALSE),"")</f>
      </c>
      <c r="L112" s="98">
        <f>IF($C$86="","",_xlfn.IFERROR(IF(HLOOKUP('[1]Соревнования'!$B$11,'[1]Разряды'!$AF$3:$BI$13,J112+1,FALSE)=0,"",HLOOKUP('[1]Соревнования'!$B$11,'[1]Разряды'!$AF$3:$BI$13,J112+1,FALSE)),""))</f>
      </c>
      <c r="M112" s="198" t="s">
        <v>16</v>
      </c>
      <c r="N112" s="199" t="s">
        <v>16</v>
      </c>
      <c r="O112" s="98" t="s">
        <v>16</v>
      </c>
      <c r="Q112" s="201"/>
    </row>
    <row r="113" spans="1:17" ht="22.5" hidden="1">
      <c r="A113" s="26" t="str">
        <f>IF(C114="","z","")</f>
        <v>z</v>
      </c>
      <c r="B113" s="184" t="str">
        <f>'[1]Соревнования'!B16</f>
        <v>R-4 женщины</v>
      </c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97"/>
      <c r="N113" s="197"/>
      <c r="O113" s="197"/>
      <c r="Q113" s="201"/>
    </row>
    <row r="114" spans="1:17" ht="45" customHeight="1" hidden="1">
      <c r="A114" s="28" t="str">
        <f t="shared" si="1"/>
        <v>z</v>
      </c>
      <c r="B114" s="185">
        <v>1</v>
      </c>
      <c r="C114" s="186">
        <f>_xlfn.IFERROR(VLOOKUP(B114,'[1]Спринт'!$B$103:$N$134,3,FALSE),"")</f>
      </c>
      <c r="D114" s="186">
        <f>_xlfn.IFERROR(VLOOKUP(B114,'[1]Спринт'!$B$103:$N$134,4,FALSE),"")</f>
      </c>
      <c r="E114" s="187">
        <f>_xlfn.IFERROR(VLOOKUP(B114,'[1]Спринт'!$B$103:$N$134,5,FALSE),"")</f>
      </c>
      <c r="F114" s="188">
        <f>_xlfn.IFERROR(VLOOKUP(B114,'[1]Спринт'!$B$103:$N$134,6,FALSE),"")</f>
      </c>
      <c r="G114" s="189">
        <f>_xlfn.IFERROR(VLOOKUP(B114,'[1]Спринт'!$B$103:$N$134,9,FALSE),"")</f>
      </c>
      <c r="H114" s="189">
        <f>_xlfn.IFERROR(VLOOKUP(B114,'[1]Спринт'!$B$103:$N$134,10,FALSE),"")</f>
      </c>
      <c r="I114" s="189">
        <f>_xlfn.IFERROR(VLOOKUP(B114,'[1]Спринт'!$B$103:$N$134,11,FALSE),"")</f>
      </c>
      <c r="J114" s="198">
        <f>_xlfn.IFERROR(VLOOKUP(B114,'[1]Спринт'!$B$103:$N$134,12,FALSE),"")</f>
      </c>
      <c r="K114" s="199">
        <f>_xlfn.IFERROR(VLOOKUP(B114,'[1]Спринт'!$B$103:$N$134,13,FALSE),"")</f>
      </c>
      <c r="L114" s="200">
        <f>IF($C$119="","",_xlfn.IFERROR(IF(HLOOKUP('[1]Соревнования'!$B$11,'[1]Разряды'!$AF$3:$BI$13,J114+1,FALSE)=0,"",HLOOKUP('[1]Соревнования'!$B$11,'[1]Разряды'!$AF$3:$BI$13,J114+1,FALSE)),""))</f>
      </c>
      <c r="M114" s="198">
        <v>1</v>
      </c>
      <c r="N114" s="199">
        <v>100</v>
      </c>
      <c r="O114" s="200" t="s">
        <v>16</v>
      </c>
      <c r="Q114" s="201"/>
    </row>
    <row r="115" spans="1:17" ht="45" customHeight="1" hidden="1">
      <c r="A115" s="28" t="str">
        <f t="shared" si="1"/>
        <v>z</v>
      </c>
      <c r="B115" s="185">
        <v>2</v>
      </c>
      <c r="C115" s="186">
        <f>_xlfn.IFERROR(VLOOKUP(B115,'[1]Спринт'!$B$103:$N$134,3,FALSE),"")</f>
      </c>
      <c r="D115" s="186">
        <f>_xlfn.IFERROR(VLOOKUP(B115,'[1]Спринт'!$B$103:$N$134,4,FALSE),"")</f>
      </c>
      <c r="E115" s="187">
        <f>_xlfn.IFERROR(VLOOKUP(B115,'[1]Спринт'!$B$103:$N$134,5,FALSE),"")</f>
      </c>
      <c r="F115" s="188">
        <f>_xlfn.IFERROR(VLOOKUP(B115,'[1]Спринт'!$B$103:$N$134,6,FALSE),"")</f>
      </c>
      <c r="G115" s="189">
        <f>_xlfn.IFERROR(VLOOKUP(B115,'[1]Спринт'!$B$103:$N$134,9,FALSE),"")</f>
      </c>
      <c r="H115" s="189">
        <f>_xlfn.IFERROR(VLOOKUP(B115,'[1]Спринт'!$B$103:$N$134,10,FALSE),"")</f>
      </c>
      <c r="I115" s="189">
        <f>_xlfn.IFERROR(VLOOKUP(B115,'[1]Спринт'!$B$103:$N$134,11,FALSE),"")</f>
      </c>
      <c r="J115" s="198">
        <f>_xlfn.IFERROR(VLOOKUP(B115,'[1]Спринт'!$B$103:$N$134,12,FALSE),"")</f>
      </c>
      <c r="K115" s="199">
        <f>_xlfn.IFERROR(VLOOKUP(B115,'[1]Спринт'!$B$103:$N$134,13,FALSE),"")</f>
      </c>
      <c r="L115" s="200">
        <f>IF($C$119="","",_xlfn.IFERROR(IF(HLOOKUP('[1]Соревнования'!$B$11,'[1]Разряды'!$AF$3:$BI$13,J115+1,FALSE)=0,"",HLOOKUP('[1]Соревнования'!$B$11,'[1]Разряды'!$AF$3:$BI$13,J115+1,FALSE)),""))</f>
      </c>
      <c r="M115" s="198">
        <v>2</v>
      </c>
      <c r="N115" s="199">
        <v>95</v>
      </c>
      <c r="O115" s="200" t="s">
        <v>16</v>
      </c>
      <c r="Q115" s="201"/>
    </row>
    <row r="116" spans="1:17" ht="45" customHeight="1" hidden="1">
      <c r="A116" s="28" t="str">
        <f t="shared" si="1"/>
        <v>z</v>
      </c>
      <c r="B116" s="185">
        <v>3</v>
      </c>
      <c r="C116" s="186">
        <f>_xlfn.IFERROR(VLOOKUP(B116,'[1]Спринт'!$B$103:$N$134,3,FALSE),"")</f>
      </c>
      <c r="D116" s="186">
        <f>_xlfn.IFERROR(VLOOKUP(B116,'[1]Спринт'!$B$103:$N$134,4,FALSE),"")</f>
      </c>
      <c r="E116" s="187">
        <f>_xlfn.IFERROR(VLOOKUP(B116,'[1]Спринт'!$B$103:$N$134,5,FALSE),"")</f>
      </c>
      <c r="F116" s="188">
        <f>_xlfn.IFERROR(VLOOKUP(B116,'[1]Спринт'!$B$103:$N$134,6,FALSE),"")</f>
      </c>
      <c r="G116" s="189">
        <f>_xlfn.IFERROR(VLOOKUP(B116,'[1]Спринт'!$B$103:$N$134,9,FALSE),"")</f>
      </c>
      <c r="H116" s="189">
        <f>_xlfn.IFERROR(VLOOKUP(B116,'[1]Спринт'!$B$103:$N$134,10,FALSE),"")</f>
      </c>
      <c r="I116" s="189">
        <f>_xlfn.IFERROR(VLOOKUP(B116,'[1]Спринт'!$B$103:$N$134,11,FALSE),"")</f>
      </c>
      <c r="J116" s="198">
        <f>_xlfn.IFERROR(VLOOKUP(B116,'[1]Спринт'!$B$103:$N$134,12,FALSE),"")</f>
      </c>
      <c r="K116" s="199">
        <f>_xlfn.IFERROR(VLOOKUP(B116,'[1]Спринт'!$B$103:$N$134,13,FALSE),"")</f>
      </c>
      <c r="L116" s="200">
        <f>IF($C$119="","",_xlfn.IFERROR(IF(HLOOKUP('[1]Соревнования'!$B$11,'[1]Разряды'!$AF$3:$BI$13,J116+1,FALSE)=0,"",HLOOKUP('[1]Соревнования'!$B$11,'[1]Разряды'!$AF$3:$BI$13,J116+1,FALSE)),""))</f>
      </c>
      <c r="M116" s="198" t="s">
        <v>17</v>
      </c>
      <c r="N116" s="199">
        <v>0</v>
      </c>
      <c r="O116" s="200" t="s">
        <v>16</v>
      </c>
      <c r="Q116" s="201"/>
    </row>
    <row r="117" spans="1:17" ht="45" customHeight="1" hidden="1">
      <c r="A117" s="28" t="str">
        <f t="shared" si="1"/>
        <v>z</v>
      </c>
      <c r="B117" s="185">
        <v>4</v>
      </c>
      <c r="C117" s="186">
        <f>_xlfn.IFERROR(VLOOKUP(B117,'[1]Спринт'!$B$103:$N$134,3,FALSE),"")</f>
      </c>
      <c r="D117" s="186">
        <f>_xlfn.IFERROR(VLOOKUP(B117,'[1]Спринт'!$B$103:$N$134,4,FALSE),"")</f>
      </c>
      <c r="E117" s="187">
        <f>_xlfn.IFERROR(VLOOKUP(B117,'[1]Спринт'!$B$103:$N$134,5,FALSE),"")</f>
      </c>
      <c r="F117" s="188">
        <f>_xlfn.IFERROR(VLOOKUP(B117,'[1]Спринт'!$B$103:$N$134,6,FALSE),"")</f>
      </c>
      <c r="G117" s="189">
        <f>_xlfn.IFERROR(VLOOKUP(B117,'[1]Спринт'!$B$103:$N$134,9,FALSE),"")</f>
      </c>
      <c r="H117" s="189">
        <f>_xlfn.IFERROR(VLOOKUP(B117,'[1]Спринт'!$B$103:$N$134,10,FALSE),"")</f>
      </c>
      <c r="I117" s="189">
        <f>_xlfn.IFERROR(VLOOKUP(B117,'[1]Спринт'!$B$103:$N$134,11,FALSE),"")</f>
      </c>
      <c r="J117" s="198">
        <f>_xlfn.IFERROR(VLOOKUP(B117,'[1]Спринт'!$B$103:$N$134,12,FALSE),"")</f>
      </c>
      <c r="K117" s="199">
        <f>_xlfn.IFERROR(VLOOKUP(B117,'[1]Спринт'!$B$103:$N$134,13,FALSE),"")</f>
      </c>
      <c r="L117" s="200">
        <f>IF($C$119="","",_xlfn.IFERROR(IF(HLOOKUP('[1]Соревнования'!$B$11,'[1]Разряды'!$AF$3:$BI$13,J117+1,FALSE)=0,"",HLOOKUP('[1]Соревнования'!$B$11,'[1]Разряды'!$AF$3:$BI$13,J117+1,FALSE)),""))</f>
      </c>
      <c r="M117" s="198">
        <v>3</v>
      </c>
      <c r="N117" s="199">
        <v>90</v>
      </c>
      <c r="O117" s="200" t="s">
        <v>16</v>
      </c>
      <c r="Q117" s="201"/>
    </row>
    <row r="118" spans="1:17" ht="63" customHeight="1" hidden="1">
      <c r="A118" s="28" t="str">
        <f t="shared" si="1"/>
        <v>z</v>
      </c>
      <c r="B118" s="202">
        <v>5</v>
      </c>
      <c r="C118" s="203">
        <f>_xlfn.IFERROR(VLOOKUP(B118,'[1]Спринт'!$B$103:$N$134,3,FALSE),"")</f>
      </c>
      <c r="D118" s="203">
        <f>_xlfn.IFERROR(VLOOKUP(B118,'[1]Спринт'!$B$103:$N$134,4,FALSE),"")</f>
      </c>
      <c r="E118" s="204">
        <f>_xlfn.IFERROR(VLOOKUP(B118,'[1]Спринт'!$B$103:$N$134,5,FALSE),"")</f>
      </c>
      <c r="F118" s="205">
        <f>_xlfn.IFERROR(VLOOKUP(B118,'[1]Спринт'!$B$103:$N$134,6,FALSE),"")</f>
      </c>
      <c r="G118" s="206">
        <f>_xlfn.IFERROR(VLOOKUP(B118,'[1]Спринт'!$B$103:$N$134,9,FALSE),"")</f>
      </c>
      <c r="H118" s="206">
        <f>_xlfn.IFERROR(VLOOKUP(B118,'[1]Спринт'!$B$103:$N$134,10,FALSE),"")</f>
      </c>
      <c r="I118" s="206">
        <f>_xlfn.IFERROR(VLOOKUP(B118,'[1]Спринт'!$B$103:$N$134,11,FALSE),"")</f>
      </c>
      <c r="J118" s="209">
        <f>_xlfn.IFERROR(VLOOKUP(B118,'[1]Спринт'!$B$103:$N$134,12,FALSE),"")</f>
      </c>
      <c r="K118" s="210">
        <f>_xlfn.IFERROR(VLOOKUP(B118,'[1]Спринт'!$B$103:$N$134,13,FALSE),"")</f>
      </c>
      <c r="L118" s="211">
        <f>IF($C$119="","",_xlfn.IFERROR(IF(HLOOKUP('[1]Соревнования'!$B$11,'[1]Разряды'!$AF$3:$BI$13,J118+1,FALSE)=0,"",HLOOKUP('[1]Соревнования'!$B$11,'[1]Разряды'!$AF$3:$BI$13,J118+1,FALSE)),""))</f>
      </c>
      <c r="M118" s="209" t="s">
        <v>16</v>
      </c>
      <c r="N118" s="210" t="s">
        <v>16</v>
      </c>
      <c r="O118" s="211" t="s">
        <v>16</v>
      </c>
      <c r="Q118" s="201"/>
    </row>
    <row r="119" spans="1:17" ht="63" customHeight="1" hidden="1">
      <c r="A119" s="28" t="str">
        <f t="shared" si="1"/>
        <v>z</v>
      </c>
      <c r="B119" s="185">
        <v>6</v>
      </c>
      <c r="C119" s="207">
        <f>_xlfn.IFERROR(VLOOKUP(B119,'[1]Спринт'!$B$103:$N$134,3,FALSE),"")</f>
      </c>
      <c r="D119" s="207">
        <f>_xlfn.IFERROR(VLOOKUP(B119,'[1]Спринт'!$B$103:$N$134,4,FALSE),"")</f>
      </c>
      <c r="E119" s="187">
        <f>_xlfn.IFERROR(VLOOKUP(B119,'[1]Спринт'!$B$103:$N$134,5,FALSE),"")</f>
      </c>
      <c r="F119" s="188">
        <f>_xlfn.IFERROR(VLOOKUP(B119,'[1]Спринт'!$B$103:$N$134,6,FALSE),"")</f>
      </c>
      <c r="G119" s="189">
        <f>_xlfn.IFERROR(VLOOKUP(B119,'[1]Спринт'!$B$103:$N$134,9,FALSE),"")</f>
      </c>
      <c r="H119" s="189">
        <f>_xlfn.IFERROR(VLOOKUP(B119,'[1]Спринт'!$B$103:$N$134,10,FALSE),"")</f>
      </c>
      <c r="I119" s="189">
        <f>_xlfn.IFERROR(VLOOKUP(B119,'[1]Спринт'!$B$103:$N$134,11,FALSE),"")</f>
      </c>
      <c r="J119" s="209">
        <f>_xlfn.IFERROR(VLOOKUP(B119,'[1]Спринт'!$B$103:$N$134,12,FALSE),"")</f>
      </c>
      <c r="K119" s="210">
        <f>_xlfn.IFERROR(VLOOKUP(B119,'[1]Спринт'!$B$103:$N$134,13,FALSE),"")</f>
      </c>
      <c r="L119" s="211">
        <f>IF($C$119="","",_xlfn.IFERROR(IF(HLOOKUP('[1]Соревнования'!$B$11,'[1]Разряды'!$AF$3:$BI$13,J119+1,FALSE)=0,"",HLOOKUP('[1]Соревнования'!$B$11,'[1]Разряды'!$AF$3:$BI$13,J119+1,FALSE)),""))</f>
      </c>
      <c r="M119" s="209" t="s">
        <v>16</v>
      </c>
      <c r="N119" s="210" t="s">
        <v>16</v>
      </c>
      <c r="O119" s="211" t="s">
        <v>16</v>
      </c>
      <c r="Q119" s="201"/>
    </row>
    <row r="120" spans="1:17" ht="61.5" customHeight="1" hidden="1">
      <c r="A120" s="28" t="str">
        <f t="shared" si="1"/>
        <v>z</v>
      </c>
      <c r="B120" s="185">
        <v>7</v>
      </c>
      <c r="C120" s="207">
        <f>_xlfn.IFERROR(VLOOKUP(B120,'[1]Спринт'!$B$103:$N$134,3,FALSE),"")</f>
      </c>
      <c r="D120" s="207">
        <f>_xlfn.IFERROR(VLOOKUP(B120,'[1]Спринт'!$B$103:$N$134,4,FALSE),"")</f>
      </c>
      <c r="E120" s="187">
        <f>_xlfn.IFERROR(VLOOKUP(B120,'[1]Спринт'!$B$103:$N$134,5,FALSE),"")</f>
      </c>
      <c r="F120" s="188">
        <f>_xlfn.IFERROR(VLOOKUP(B120,'[1]Спринт'!$B$103:$N$134,6,FALSE),"")</f>
      </c>
      <c r="G120" s="189">
        <f>_xlfn.IFERROR(VLOOKUP(B120,'[1]Спринт'!$B$103:$N$134,9,FALSE),"")</f>
      </c>
      <c r="H120" s="189">
        <f>_xlfn.IFERROR(VLOOKUP(B120,'[1]Спринт'!$B$103:$N$134,10,FALSE),"")</f>
      </c>
      <c r="I120" s="189">
        <f>_xlfn.IFERROR(VLOOKUP(B120,'[1]Спринт'!$B$103:$N$134,11,FALSE),"")</f>
      </c>
      <c r="J120" s="209">
        <f>_xlfn.IFERROR(VLOOKUP(B120,'[1]Спринт'!$B$103:$N$134,12,FALSE),"")</f>
      </c>
      <c r="K120" s="210">
        <f>_xlfn.IFERROR(VLOOKUP(B120,'[1]Спринт'!$B$103:$N$134,13,FALSE),"")</f>
      </c>
      <c r="L120" s="211">
        <f>IF($C$119="","",_xlfn.IFERROR(IF(HLOOKUP('[1]Соревнования'!$B$11,'[1]Разряды'!$AF$3:$BI$13,J120+1,FALSE)=0,"",HLOOKUP('[1]Соревнования'!$B$11,'[1]Разряды'!$AF$3:$BI$13,J120+1,FALSE)),""))</f>
      </c>
      <c r="M120" s="209" t="s">
        <v>16</v>
      </c>
      <c r="N120" s="210" t="s">
        <v>16</v>
      </c>
      <c r="O120" s="211" t="s">
        <v>16</v>
      </c>
      <c r="Q120" s="201"/>
    </row>
    <row r="121" spans="1:17" ht="61.5" customHeight="1" hidden="1">
      <c r="A121" s="28" t="str">
        <f t="shared" si="1"/>
        <v>z</v>
      </c>
      <c r="B121" s="185">
        <v>8</v>
      </c>
      <c r="C121" s="207">
        <f>_xlfn.IFERROR(VLOOKUP(B121,'[1]Спринт'!$B$103:$N$134,3,FALSE),"")</f>
      </c>
      <c r="D121" s="207">
        <f>_xlfn.IFERROR(VLOOKUP(B121,'[1]Спринт'!$B$103:$N$134,4,FALSE),"")</f>
      </c>
      <c r="E121" s="187">
        <f>_xlfn.IFERROR(VLOOKUP(B121,'[1]Спринт'!$B$103:$N$134,5,FALSE),"")</f>
      </c>
      <c r="F121" s="188">
        <f>_xlfn.IFERROR(VLOOKUP(B121,'[1]Спринт'!$B$103:$N$134,6,FALSE),"")</f>
      </c>
      <c r="G121" s="189">
        <f>_xlfn.IFERROR(VLOOKUP(B121,'[1]Спринт'!$B$103:$N$134,9,FALSE),"")</f>
      </c>
      <c r="H121" s="189">
        <f>_xlfn.IFERROR(VLOOKUP(B121,'[1]Спринт'!$B$103:$N$134,10,FALSE),"")</f>
      </c>
      <c r="I121" s="189">
        <f>_xlfn.IFERROR(VLOOKUP(B121,'[1]Спринт'!$B$103:$N$134,11,FALSE),"")</f>
      </c>
      <c r="J121" s="209">
        <f>_xlfn.IFERROR(VLOOKUP(B121,'[1]Спринт'!$B$103:$N$134,12,FALSE),"")</f>
      </c>
      <c r="K121" s="210">
        <f>_xlfn.IFERROR(VLOOKUP(B121,'[1]Спринт'!$B$103:$N$134,13,FALSE),"")</f>
      </c>
      <c r="L121" s="211">
        <f>IF($C$119="","",_xlfn.IFERROR(IF(HLOOKUP('[1]Соревнования'!$B$11,'[1]Разряды'!$AF$3:$BI$13,J121+1,FALSE)=0,"",HLOOKUP('[1]Соревнования'!$B$11,'[1]Разряды'!$AF$3:$BI$13,J121+1,FALSE)),""))</f>
      </c>
      <c r="M121" s="209" t="s">
        <v>16</v>
      </c>
      <c r="N121" s="210" t="s">
        <v>16</v>
      </c>
      <c r="O121" s="211" t="s">
        <v>16</v>
      </c>
      <c r="Q121" s="201"/>
    </row>
    <row r="122" spans="1:17" ht="49.5" customHeight="1" hidden="1">
      <c r="A122" s="28" t="str">
        <f t="shared" si="1"/>
        <v>z</v>
      </c>
      <c r="B122" s="190">
        <v>9</v>
      </c>
      <c r="C122" s="208">
        <f>_xlfn.IFERROR(VLOOKUP(B122,'[1]Спринт'!$B$103:$N$134,3,FALSE),"")</f>
      </c>
      <c r="D122" s="208">
        <f>_xlfn.IFERROR(VLOOKUP(B122,'[1]Спринт'!$B$103:$N$134,4,FALSE),"")</f>
      </c>
      <c r="E122" s="192">
        <f>_xlfn.IFERROR(VLOOKUP(B122,'[1]Спринт'!$B$103:$N$134,5,FALSE),"")</f>
      </c>
      <c r="F122" s="193">
        <f>_xlfn.IFERROR(VLOOKUP(B122,'[1]Спринт'!$B$103:$N$134,6,FALSE),"")</f>
      </c>
      <c r="G122" s="97">
        <f>_xlfn.IFERROR(VLOOKUP(B122,'[1]Спринт'!$B$103:$N$134,9,FALSE),"")</f>
      </c>
      <c r="H122" s="97">
        <f>_xlfn.IFERROR(VLOOKUP(B122,'[1]Спринт'!$B$103:$N$134,10,FALSE),"")</f>
      </c>
      <c r="I122" s="97">
        <f>_xlfn.IFERROR(VLOOKUP(B122,'[1]Спринт'!$B$103:$N$134,11,FALSE),"")</f>
      </c>
      <c r="J122" s="209">
        <f>_xlfn.IFERROR(VLOOKUP(B122,'[1]Спринт'!$B$103:$N$134,12,FALSE),"")</f>
      </c>
      <c r="K122" s="210">
        <f>_xlfn.IFERROR(VLOOKUP(B122,'[1]Спринт'!$B$103:$N$134,13,FALSE),"")</f>
      </c>
      <c r="L122" s="107">
        <f>IF($C$119="","",_xlfn.IFERROR(IF(HLOOKUP('[1]Соревнования'!$B$11,'[1]Разряды'!$AF$3:$BI$13,J122+1,FALSE)=0,"",HLOOKUP('[1]Соревнования'!$B$11,'[1]Разряды'!$AF$3:$BI$13,J122+1,FALSE)),""))</f>
      </c>
      <c r="M122" s="209" t="s">
        <v>16</v>
      </c>
      <c r="N122" s="210" t="s">
        <v>16</v>
      </c>
      <c r="O122" s="107" t="s">
        <v>16</v>
      </c>
      <c r="Q122" s="201"/>
    </row>
    <row r="123" spans="1:17" ht="49.5" customHeight="1" hidden="1">
      <c r="A123" s="28" t="str">
        <f t="shared" si="1"/>
        <v>z</v>
      </c>
      <c r="B123" s="190">
        <v>10</v>
      </c>
      <c r="C123" s="208">
        <f>_xlfn.IFERROR(VLOOKUP(B123,'[1]Спринт'!$B$103:$N$134,3,FALSE),"")</f>
      </c>
      <c r="D123" s="208">
        <f>_xlfn.IFERROR(VLOOKUP(B123,'[1]Спринт'!$B$103:$N$134,4,FALSE),"")</f>
      </c>
      <c r="E123" s="192">
        <f>_xlfn.IFERROR(VLOOKUP(B123,'[1]Спринт'!$B$103:$N$134,5,FALSE),"")</f>
      </c>
      <c r="F123" s="193">
        <f>_xlfn.IFERROR(VLOOKUP(B123,'[1]Спринт'!$B$103:$N$134,6,FALSE),"")</f>
      </c>
      <c r="G123" s="97">
        <f>_xlfn.IFERROR(VLOOKUP(B123,'[1]Спринт'!$B$103:$N$134,9,FALSE),"")</f>
      </c>
      <c r="H123" s="97">
        <f>_xlfn.IFERROR(VLOOKUP(B123,'[1]Спринт'!$B$103:$N$134,10,FALSE),"")</f>
      </c>
      <c r="I123" s="97">
        <f>_xlfn.IFERROR(VLOOKUP(B123,'[1]Спринт'!$B$103:$N$134,11,FALSE),"")</f>
      </c>
      <c r="J123" s="209">
        <f>_xlfn.IFERROR(VLOOKUP(B123,'[1]Спринт'!$B$103:$N$134,12,FALSE),"")</f>
      </c>
      <c r="K123" s="210">
        <f>_xlfn.IFERROR(VLOOKUP(B123,'[1]Спринт'!$B$103:$N$134,13,FALSE),"")</f>
      </c>
      <c r="L123" s="107">
        <f>IF($C$119="","",_xlfn.IFERROR(IF(HLOOKUP('[1]Соревнования'!$B$11,'[1]Разряды'!$AF$3:$BI$13,J123+1,FALSE)=0,"",HLOOKUP('[1]Соревнования'!$B$11,'[1]Разряды'!$AF$3:$BI$13,J123+1,FALSE)),""))</f>
      </c>
      <c r="M123" s="209" t="s">
        <v>16</v>
      </c>
      <c r="N123" s="210" t="s">
        <v>16</v>
      </c>
      <c r="O123" s="107" t="s">
        <v>16</v>
      </c>
      <c r="Q123" s="201"/>
    </row>
    <row r="124" spans="1:17" ht="49.5" customHeight="1" hidden="1">
      <c r="A124" s="28" t="str">
        <f t="shared" si="1"/>
        <v>z</v>
      </c>
      <c r="B124" s="190">
        <v>11</v>
      </c>
      <c r="C124" s="208">
        <f>_xlfn.IFERROR(VLOOKUP(B124,'[1]Спринт'!$B$103:$N$134,3,FALSE),"")</f>
      </c>
      <c r="D124" s="208">
        <f>_xlfn.IFERROR(VLOOKUP(B124,'[1]Спринт'!$B$103:$N$134,4,FALSE),"")</f>
      </c>
      <c r="E124" s="192">
        <f>_xlfn.IFERROR(VLOOKUP(B124,'[1]Спринт'!$B$103:$N$134,5,FALSE),"")</f>
      </c>
      <c r="F124" s="193">
        <f>_xlfn.IFERROR(VLOOKUP(B124,'[1]Спринт'!$B$103:$N$134,6,FALSE),"")</f>
      </c>
      <c r="G124" s="97">
        <f>_xlfn.IFERROR(VLOOKUP(B124,'[1]Спринт'!$B$103:$N$134,9,FALSE),"")</f>
      </c>
      <c r="H124" s="97">
        <f>_xlfn.IFERROR(VLOOKUP(B124,'[1]Спринт'!$B$103:$N$134,10,FALSE),"")</f>
      </c>
      <c r="I124" s="97">
        <f>_xlfn.IFERROR(VLOOKUP(B124,'[1]Спринт'!$B$103:$N$134,11,FALSE),"")</f>
      </c>
      <c r="J124" s="209">
        <f>_xlfn.IFERROR(VLOOKUP(B124,'[1]Спринт'!$B$103:$N$134,12,FALSE),"")</f>
      </c>
      <c r="K124" s="210">
        <f>_xlfn.IFERROR(VLOOKUP(B124,'[1]Спринт'!$B$103:$N$134,13,FALSE),"")</f>
      </c>
      <c r="L124" s="107">
        <f>IF($C$119="","",_xlfn.IFERROR(IF(HLOOKUP('[1]Соревнования'!$B$11,'[1]Разряды'!$AF$3:$BI$13,J124+1,FALSE)=0,"",HLOOKUP('[1]Соревнования'!$B$11,'[1]Разряды'!$AF$3:$BI$13,J124+1,FALSE)),""))</f>
      </c>
      <c r="M124" s="209" t="s">
        <v>16</v>
      </c>
      <c r="N124" s="210" t="s">
        <v>16</v>
      </c>
      <c r="O124" s="107" t="s">
        <v>16</v>
      </c>
      <c r="Q124" s="201"/>
    </row>
    <row r="125" spans="1:17" ht="49.5" customHeight="1" hidden="1">
      <c r="A125" s="28" t="str">
        <f t="shared" si="1"/>
        <v>z</v>
      </c>
      <c r="B125" s="190">
        <v>12</v>
      </c>
      <c r="C125" s="208">
        <f>_xlfn.IFERROR(VLOOKUP(B125,'[1]Спринт'!$B$103:$N$134,3,FALSE),"")</f>
      </c>
      <c r="D125" s="208">
        <f>_xlfn.IFERROR(VLOOKUP(B125,'[1]Спринт'!$B$103:$N$134,4,FALSE),"")</f>
      </c>
      <c r="E125" s="192">
        <f>_xlfn.IFERROR(VLOOKUP(B125,'[1]Спринт'!$B$103:$N$134,5,FALSE),"")</f>
      </c>
      <c r="F125" s="193">
        <f>_xlfn.IFERROR(VLOOKUP(B125,'[1]Спринт'!$B$103:$N$134,6,FALSE),"")</f>
      </c>
      <c r="G125" s="97">
        <f>_xlfn.IFERROR(VLOOKUP(B125,'[1]Спринт'!$B$103:$N$134,9,FALSE),"")</f>
      </c>
      <c r="H125" s="97">
        <f>_xlfn.IFERROR(VLOOKUP(B125,'[1]Спринт'!$B$103:$N$134,10,FALSE),"")</f>
      </c>
      <c r="I125" s="97">
        <f>_xlfn.IFERROR(VLOOKUP(B125,'[1]Спринт'!$B$103:$N$134,11,FALSE),"")</f>
      </c>
      <c r="J125" s="209">
        <f>_xlfn.IFERROR(VLOOKUP(B125,'[1]Спринт'!$B$103:$N$134,12,FALSE),"")</f>
      </c>
      <c r="K125" s="210">
        <f>_xlfn.IFERROR(VLOOKUP(B125,'[1]Спринт'!$B$103:$N$134,13,FALSE),"")</f>
      </c>
      <c r="L125" s="107">
        <f>IF($C$119="","",_xlfn.IFERROR(IF(HLOOKUP('[1]Соревнования'!$B$11,'[1]Разряды'!$AF$3:$BI$13,J125+1,FALSE)=0,"",HLOOKUP('[1]Соревнования'!$B$11,'[1]Разряды'!$AF$3:$BI$13,J125+1,FALSE)),""))</f>
      </c>
      <c r="M125" s="209" t="s">
        <v>16</v>
      </c>
      <c r="N125" s="210" t="s">
        <v>16</v>
      </c>
      <c r="O125" s="107" t="s">
        <v>16</v>
      </c>
      <c r="Q125" s="201"/>
    </row>
    <row r="126" spans="1:17" ht="49.5" customHeight="1" hidden="1">
      <c r="A126" s="28" t="str">
        <f t="shared" si="1"/>
        <v>z</v>
      </c>
      <c r="B126" s="190">
        <v>13</v>
      </c>
      <c r="C126" s="208">
        <f>_xlfn.IFERROR(VLOOKUP(B126,'[1]Спринт'!$B$103:$N$134,3,FALSE),"")</f>
      </c>
      <c r="D126" s="208">
        <f>_xlfn.IFERROR(VLOOKUP(B126,'[1]Спринт'!$B$103:$N$134,4,FALSE),"")</f>
      </c>
      <c r="E126" s="192">
        <f>_xlfn.IFERROR(VLOOKUP(B126,'[1]Спринт'!$B$103:$N$134,5,FALSE),"")</f>
      </c>
      <c r="F126" s="193">
        <f>_xlfn.IFERROR(VLOOKUP(B126,'[1]Спринт'!$B$103:$N$134,6,FALSE),"")</f>
      </c>
      <c r="G126" s="97">
        <f>_xlfn.IFERROR(VLOOKUP(B126,'[1]Спринт'!$B$103:$N$134,9,FALSE),"")</f>
      </c>
      <c r="H126" s="97">
        <f>_xlfn.IFERROR(VLOOKUP(B126,'[1]Спринт'!$B$103:$N$134,10,FALSE),"")</f>
      </c>
      <c r="I126" s="97">
        <f>_xlfn.IFERROR(VLOOKUP(B126,'[1]Спринт'!$B$103:$N$134,11,FALSE),"")</f>
      </c>
      <c r="J126" s="209">
        <f>_xlfn.IFERROR(VLOOKUP(B126,'[1]Спринт'!$B$103:$N$134,12,FALSE),"")</f>
      </c>
      <c r="K126" s="210">
        <f>_xlfn.IFERROR(VLOOKUP(B126,'[1]Спринт'!$B$103:$N$134,13,FALSE),"")</f>
      </c>
      <c r="L126" s="107">
        <f>IF($C$119="","",_xlfn.IFERROR(IF(HLOOKUP('[1]Соревнования'!$B$11,'[1]Разряды'!$AF$3:$BI$13,J126+1,FALSE)=0,"",HLOOKUP('[1]Соревнования'!$B$11,'[1]Разряды'!$AF$3:$BI$13,J126+1,FALSE)),""))</f>
      </c>
      <c r="M126" s="209" t="s">
        <v>16</v>
      </c>
      <c r="N126" s="210" t="s">
        <v>16</v>
      </c>
      <c r="O126" s="107" t="s">
        <v>16</v>
      </c>
      <c r="Q126" s="201"/>
    </row>
    <row r="127" spans="1:17" ht="49.5" customHeight="1" hidden="1">
      <c r="A127" s="28" t="str">
        <f t="shared" si="1"/>
        <v>z</v>
      </c>
      <c r="B127" s="190">
        <v>14</v>
      </c>
      <c r="C127" s="208">
        <f>_xlfn.IFERROR(VLOOKUP(B127,'[1]Спринт'!$B$103:$N$134,3,FALSE),"")</f>
      </c>
      <c r="D127" s="208">
        <f>_xlfn.IFERROR(VLOOKUP(B127,'[1]Спринт'!$B$103:$N$134,4,FALSE),"")</f>
      </c>
      <c r="E127" s="192">
        <f>_xlfn.IFERROR(VLOOKUP(B127,'[1]Спринт'!$B$103:$N$134,5,FALSE),"")</f>
      </c>
      <c r="F127" s="193">
        <f>_xlfn.IFERROR(VLOOKUP(B127,'[1]Спринт'!$B$103:$N$134,6,FALSE),"")</f>
      </c>
      <c r="G127" s="97">
        <f>_xlfn.IFERROR(VLOOKUP(B127,'[1]Спринт'!$B$103:$N$134,9,FALSE),"")</f>
      </c>
      <c r="H127" s="97">
        <f>_xlfn.IFERROR(VLOOKUP(B127,'[1]Спринт'!$B$103:$N$134,10,FALSE),"")</f>
      </c>
      <c r="I127" s="97">
        <f>_xlfn.IFERROR(VLOOKUP(B127,'[1]Спринт'!$B$103:$N$134,11,FALSE),"")</f>
      </c>
      <c r="J127" s="209">
        <f>_xlfn.IFERROR(VLOOKUP(B127,'[1]Спринт'!$B$103:$N$134,12,FALSE),"")</f>
      </c>
      <c r="K127" s="210">
        <f>_xlfn.IFERROR(VLOOKUP(B127,'[1]Спринт'!$B$103:$N$134,13,FALSE),"")</f>
      </c>
      <c r="L127" s="107">
        <f>IF($C$119="","",_xlfn.IFERROR(IF(HLOOKUP('[1]Соревнования'!$B$11,'[1]Разряды'!$AF$3:$BI$13,J127+1,FALSE)=0,"",HLOOKUP('[1]Соревнования'!$B$11,'[1]Разряды'!$AF$3:$BI$13,J127+1,FALSE)),""))</f>
      </c>
      <c r="M127" s="209" t="s">
        <v>16</v>
      </c>
      <c r="N127" s="210" t="s">
        <v>16</v>
      </c>
      <c r="O127" s="107" t="s">
        <v>16</v>
      </c>
      <c r="Q127" s="201"/>
    </row>
    <row r="128" spans="1:17" ht="49.5" customHeight="1" hidden="1">
      <c r="A128" s="28" t="str">
        <f t="shared" si="1"/>
        <v>z</v>
      </c>
      <c r="B128" s="190">
        <v>15</v>
      </c>
      <c r="C128" s="208">
        <f>_xlfn.IFERROR(VLOOKUP(B128,'[1]Спринт'!$B$103:$N$134,3,FALSE),"")</f>
      </c>
      <c r="D128" s="208">
        <f>_xlfn.IFERROR(VLOOKUP(B128,'[1]Спринт'!$B$103:$N$134,4,FALSE),"")</f>
      </c>
      <c r="E128" s="192">
        <f>_xlfn.IFERROR(VLOOKUP(B128,'[1]Спринт'!$B$103:$N$134,5,FALSE),"")</f>
      </c>
      <c r="F128" s="193">
        <f>_xlfn.IFERROR(VLOOKUP(B128,'[1]Спринт'!$B$103:$N$134,6,FALSE),"")</f>
      </c>
      <c r="G128" s="97">
        <f>_xlfn.IFERROR(VLOOKUP(B128,'[1]Спринт'!$B$103:$N$134,9,FALSE),"")</f>
      </c>
      <c r="H128" s="97">
        <f>_xlfn.IFERROR(VLOOKUP(B128,'[1]Спринт'!$B$103:$N$134,10,FALSE),"")</f>
      </c>
      <c r="I128" s="97">
        <f>_xlfn.IFERROR(VLOOKUP(B128,'[1]Спринт'!$B$103:$N$134,11,FALSE),"")</f>
      </c>
      <c r="J128" s="209">
        <f>_xlfn.IFERROR(VLOOKUP(B128,'[1]Спринт'!$B$103:$N$134,12,FALSE),"")</f>
      </c>
      <c r="K128" s="210">
        <f>_xlfn.IFERROR(VLOOKUP(B128,'[1]Спринт'!$B$103:$N$134,13,FALSE),"")</f>
      </c>
      <c r="L128" s="107">
        <f>IF($C$119="","",_xlfn.IFERROR(IF(HLOOKUP('[1]Соревнования'!$B$11,'[1]Разряды'!$AF$3:$BI$13,J128+1,FALSE)=0,"",HLOOKUP('[1]Соревнования'!$B$11,'[1]Разряды'!$AF$3:$BI$13,J128+1,FALSE)),""))</f>
      </c>
      <c r="M128" s="209" t="s">
        <v>16</v>
      </c>
      <c r="N128" s="210" t="s">
        <v>16</v>
      </c>
      <c r="O128" s="107" t="s">
        <v>16</v>
      </c>
      <c r="Q128" s="201"/>
    </row>
    <row r="129" spans="1:17" ht="49.5" customHeight="1" hidden="1">
      <c r="A129" s="28" t="str">
        <f t="shared" si="1"/>
        <v>z</v>
      </c>
      <c r="B129" s="190">
        <v>16</v>
      </c>
      <c r="C129" s="208">
        <f>_xlfn.IFERROR(VLOOKUP(B129,'[1]Спринт'!$B$103:$N$134,3,FALSE),"")</f>
      </c>
      <c r="D129" s="208">
        <f>_xlfn.IFERROR(VLOOKUP(B129,'[1]Спринт'!$B$103:$N$134,4,FALSE),"")</f>
      </c>
      <c r="E129" s="192">
        <f>_xlfn.IFERROR(VLOOKUP(B129,'[1]Спринт'!$B$103:$N$134,5,FALSE),"")</f>
      </c>
      <c r="F129" s="193">
        <f>_xlfn.IFERROR(VLOOKUP(B129,'[1]Спринт'!$B$103:$N$134,6,FALSE),"")</f>
      </c>
      <c r="G129" s="97">
        <f>_xlfn.IFERROR(VLOOKUP(B129,'[1]Спринт'!$B$103:$N$134,9,FALSE),"")</f>
      </c>
      <c r="H129" s="97">
        <f>_xlfn.IFERROR(VLOOKUP(B129,'[1]Спринт'!$B$103:$N$134,10,FALSE),"")</f>
      </c>
      <c r="I129" s="97">
        <f>_xlfn.IFERROR(VLOOKUP(B129,'[1]Спринт'!$B$103:$N$134,11,FALSE),"")</f>
      </c>
      <c r="J129" s="209">
        <f>_xlfn.IFERROR(VLOOKUP(B129,'[1]Спринт'!$B$103:$N$134,12,FALSE),"")</f>
      </c>
      <c r="K129" s="210">
        <f>_xlfn.IFERROR(VLOOKUP(B129,'[1]Спринт'!$B$103:$N$134,13,FALSE),"")</f>
      </c>
      <c r="L129" s="107">
        <f>IF($C$119="","",_xlfn.IFERROR(IF(HLOOKUP('[1]Соревнования'!$B$11,'[1]Разряды'!$AF$3:$BI$13,J129+1,FALSE)=0,"",HLOOKUP('[1]Соревнования'!$B$11,'[1]Разряды'!$AF$3:$BI$13,J129+1,FALSE)),""))</f>
      </c>
      <c r="M129" s="209" t="s">
        <v>16</v>
      </c>
      <c r="N129" s="210" t="s">
        <v>16</v>
      </c>
      <c r="O129" s="107" t="s">
        <v>16</v>
      </c>
      <c r="Q129" s="201"/>
    </row>
    <row r="130" spans="1:17" ht="49.5" customHeight="1" hidden="1">
      <c r="A130" s="28" t="str">
        <f t="shared" si="1"/>
        <v>z</v>
      </c>
      <c r="B130" s="190">
        <v>17</v>
      </c>
      <c r="C130" s="208">
        <f>_xlfn.IFERROR(VLOOKUP(B130,'[1]Спринт'!$B$103:$N$134,3,FALSE),"")</f>
      </c>
      <c r="D130" s="208">
        <f>_xlfn.IFERROR(VLOOKUP(B130,'[1]Спринт'!$B$103:$N$134,4,FALSE),"")</f>
      </c>
      <c r="E130" s="192">
        <f>_xlfn.IFERROR(VLOOKUP(B130,'[1]Спринт'!$B$103:$N$134,5,FALSE),"")</f>
      </c>
      <c r="F130" s="193">
        <f>_xlfn.IFERROR(VLOOKUP(B130,'[1]Спринт'!$B$103:$N$134,6,FALSE),"")</f>
      </c>
      <c r="G130" s="97">
        <f>_xlfn.IFERROR(VLOOKUP(B130,'[1]Спринт'!$B$103:$N$134,9,FALSE),"")</f>
      </c>
      <c r="H130" s="97">
        <f>_xlfn.IFERROR(VLOOKUP(B130,'[1]Спринт'!$B$103:$N$134,10,FALSE),"")</f>
      </c>
      <c r="I130" s="97">
        <f>_xlfn.IFERROR(VLOOKUP(B130,'[1]Спринт'!$B$103:$N$134,11,FALSE),"")</f>
      </c>
      <c r="J130" s="209">
        <f>_xlfn.IFERROR(VLOOKUP(B130,'[1]Спринт'!$B$103:$N$134,12,FALSE),"")</f>
      </c>
      <c r="K130" s="210">
        <f>_xlfn.IFERROR(VLOOKUP(B130,'[1]Спринт'!$B$103:$N$134,13,FALSE),"")</f>
      </c>
      <c r="L130" s="107">
        <f>IF($C$119="","",_xlfn.IFERROR(IF(HLOOKUP('[1]Соревнования'!$B$11,'[1]Разряды'!$AF$3:$BI$13,J130+1,FALSE)=0,"",HLOOKUP('[1]Соревнования'!$B$11,'[1]Разряды'!$AF$3:$BI$13,J130+1,FALSE)),""))</f>
      </c>
      <c r="M130" s="209" t="s">
        <v>16</v>
      </c>
      <c r="N130" s="210" t="s">
        <v>16</v>
      </c>
      <c r="O130" s="107" t="s">
        <v>16</v>
      </c>
      <c r="Q130" s="201"/>
    </row>
    <row r="131" spans="1:17" ht="49.5" customHeight="1" hidden="1">
      <c r="A131" s="28" t="str">
        <f t="shared" si="1"/>
        <v>z</v>
      </c>
      <c r="B131" s="190">
        <v>18</v>
      </c>
      <c r="C131" s="208">
        <f>_xlfn.IFERROR(VLOOKUP(B131,'[1]Спринт'!$B$103:$N$134,3,FALSE),"")</f>
      </c>
      <c r="D131" s="208">
        <f>_xlfn.IFERROR(VLOOKUP(B131,'[1]Спринт'!$B$103:$N$134,4,FALSE),"")</f>
      </c>
      <c r="E131" s="192">
        <f>_xlfn.IFERROR(VLOOKUP(B131,'[1]Спринт'!$B$103:$N$134,5,FALSE),"")</f>
      </c>
      <c r="F131" s="193">
        <f>_xlfn.IFERROR(VLOOKUP(B131,'[1]Спринт'!$B$103:$N$134,6,FALSE),"")</f>
      </c>
      <c r="G131" s="97">
        <f>_xlfn.IFERROR(VLOOKUP(B131,'[1]Спринт'!$B$103:$N$134,9,FALSE),"")</f>
      </c>
      <c r="H131" s="97">
        <f>_xlfn.IFERROR(VLOOKUP(B131,'[1]Спринт'!$B$103:$N$134,10,FALSE),"")</f>
      </c>
      <c r="I131" s="97">
        <f>_xlfn.IFERROR(VLOOKUP(B131,'[1]Спринт'!$B$103:$N$134,11,FALSE),"")</f>
      </c>
      <c r="J131" s="209">
        <f>_xlfn.IFERROR(VLOOKUP(B131,'[1]Спринт'!$B$103:$N$134,12,FALSE),"")</f>
      </c>
      <c r="K131" s="210">
        <f>_xlfn.IFERROR(VLOOKUP(B131,'[1]Спринт'!$B$103:$N$134,13,FALSE),"")</f>
      </c>
      <c r="L131" s="107">
        <f>IF($C$119="","",_xlfn.IFERROR(IF(HLOOKUP('[1]Соревнования'!$B$11,'[1]Разряды'!$AF$3:$BI$13,J131+1,FALSE)=0,"",HLOOKUP('[1]Соревнования'!$B$11,'[1]Разряды'!$AF$3:$BI$13,J131+1,FALSE)),""))</f>
      </c>
      <c r="M131" s="209" t="s">
        <v>16</v>
      </c>
      <c r="N131" s="210" t="s">
        <v>16</v>
      </c>
      <c r="O131" s="107" t="s">
        <v>16</v>
      </c>
      <c r="Q131" s="201"/>
    </row>
    <row r="132" spans="1:17" ht="49.5" customHeight="1" hidden="1">
      <c r="A132" s="28" t="str">
        <f t="shared" si="1"/>
        <v>z</v>
      </c>
      <c r="B132" s="190">
        <v>19</v>
      </c>
      <c r="C132" s="208">
        <f>_xlfn.IFERROR(VLOOKUP(B132,'[1]Спринт'!$B$103:$N$134,3,FALSE),"")</f>
      </c>
      <c r="D132" s="208">
        <f>_xlfn.IFERROR(VLOOKUP(B132,'[1]Спринт'!$B$103:$N$134,4,FALSE),"")</f>
      </c>
      <c r="E132" s="192">
        <f>_xlfn.IFERROR(VLOOKUP(B132,'[1]Спринт'!$B$103:$N$134,5,FALSE),"")</f>
      </c>
      <c r="F132" s="193">
        <f>_xlfn.IFERROR(VLOOKUP(B132,'[1]Спринт'!$B$103:$N$134,6,FALSE),"")</f>
      </c>
      <c r="G132" s="97">
        <f>_xlfn.IFERROR(VLOOKUP(B132,'[1]Спринт'!$B$103:$N$134,9,FALSE),"")</f>
      </c>
      <c r="H132" s="97">
        <f>_xlfn.IFERROR(VLOOKUP(B132,'[1]Спринт'!$B$103:$N$134,10,FALSE),"")</f>
      </c>
      <c r="I132" s="97">
        <f>_xlfn.IFERROR(VLOOKUP(B132,'[1]Спринт'!$B$103:$N$134,11,FALSE),"")</f>
      </c>
      <c r="J132" s="209">
        <f>_xlfn.IFERROR(VLOOKUP(B132,'[1]Спринт'!$B$103:$N$134,12,FALSE),"")</f>
      </c>
      <c r="K132" s="210">
        <f>_xlfn.IFERROR(VLOOKUP(B132,'[1]Спринт'!$B$103:$N$134,13,FALSE),"")</f>
      </c>
      <c r="L132" s="107">
        <f>IF($C$119="","",_xlfn.IFERROR(IF(HLOOKUP('[1]Соревнования'!$B$11,'[1]Разряды'!$AF$3:$BI$13,J132+1,FALSE)=0,"",HLOOKUP('[1]Соревнования'!$B$11,'[1]Разряды'!$AF$3:$BI$13,J132+1,FALSE)),""))</f>
      </c>
      <c r="M132" s="209" t="s">
        <v>16</v>
      </c>
      <c r="N132" s="210" t="s">
        <v>16</v>
      </c>
      <c r="O132" s="107" t="s">
        <v>16</v>
      </c>
      <c r="Q132" s="201"/>
    </row>
    <row r="133" spans="1:17" ht="49.5" customHeight="1" hidden="1">
      <c r="A133" s="28" t="str">
        <f t="shared" si="1"/>
        <v>z</v>
      </c>
      <c r="B133" s="190">
        <v>20</v>
      </c>
      <c r="C133" s="208">
        <f>_xlfn.IFERROR(VLOOKUP(B133,'[1]Спринт'!$B$103:$N$134,3,FALSE),"")</f>
      </c>
      <c r="D133" s="208">
        <f>_xlfn.IFERROR(VLOOKUP(B133,'[1]Спринт'!$B$103:$N$134,4,FALSE),"")</f>
      </c>
      <c r="E133" s="192">
        <f>_xlfn.IFERROR(VLOOKUP(B133,'[1]Спринт'!$B$103:$N$134,5,FALSE),"")</f>
      </c>
      <c r="F133" s="193">
        <f>_xlfn.IFERROR(VLOOKUP(B133,'[1]Спринт'!$B$103:$N$134,6,FALSE),"")</f>
      </c>
      <c r="G133" s="97">
        <f>_xlfn.IFERROR(VLOOKUP(B133,'[1]Спринт'!$B$103:$N$134,9,FALSE),"")</f>
      </c>
      <c r="H133" s="97">
        <f>_xlfn.IFERROR(VLOOKUP(B133,'[1]Спринт'!$B$103:$N$134,10,FALSE),"")</f>
      </c>
      <c r="I133" s="97">
        <f>_xlfn.IFERROR(VLOOKUP(B133,'[1]Спринт'!$B$103:$N$134,11,FALSE),"")</f>
      </c>
      <c r="J133" s="209">
        <f>_xlfn.IFERROR(VLOOKUP(B133,'[1]Спринт'!$B$103:$N$134,12,FALSE),"")</f>
      </c>
      <c r="K133" s="210">
        <f>_xlfn.IFERROR(VLOOKUP(B133,'[1]Спринт'!$B$103:$N$134,13,FALSE),"")</f>
      </c>
      <c r="L133" s="107">
        <f>IF($C$119="","",_xlfn.IFERROR(IF(HLOOKUP('[1]Соревнования'!$B$11,'[1]Разряды'!$AF$3:$BI$13,J133+1,FALSE)=0,"",HLOOKUP('[1]Соревнования'!$B$11,'[1]Разряды'!$AF$3:$BI$13,J133+1,FALSE)),""))</f>
      </c>
      <c r="M133" s="209" t="s">
        <v>16</v>
      </c>
      <c r="N133" s="210" t="s">
        <v>16</v>
      </c>
      <c r="O133" s="107" t="s">
        <v>16</v>
      </c>
      <c r="Q133" s="201"/>
    </row>
    <row r="134" spans="1:17" ht="49.5" customHeight="1" hidden="1">
      <c r="A134" s="28" t="str">
        <f t="shared" si="1"/>
        <v>z</v>
      </c>
      <c r="B134" s="190">
        <v>21</v>
      </c>
      <c r="C134" s="208">
        <f>_xlfn.IFERROR(VLOOKUP(B134,'[1]Спринт'!$B$103:$N$134,3,FALSE),"")</f>
      </c>
      <c r="D134" s="208">
        <f>_xlfn.IFERROR(VLOOKUP(B134,'[1]Спринт'!$B$103:$N$134,4,FALSE),"")</f>
      </c>
      <c r="E134" s="192">
        <f>_xlfn.IFERROR(VLOOKUP(B134,'[1]Спринт'!$B$103:$N$134,5,FALSE),"")</f>
      </c>
      <c r="F134" s="193">
        <f>_xlfn.IFERROR(VLOOKUP(B134,'[1]Спринт'!$B$103:$N$134,6,FALSE),"")</f>
      </c>
      <c r="G134" s="97">
        <f>_xlfn.IFERROR(VLOOKUP(B134,'[1]Спринт'!$B$103:$N$134,9,FALSE),"")</f>
      </c>
      <c r="H134" s="97">
        <f>_xlfn.IFERROR(VLOOKUP(B134,'[1]Спринт'!$B$103:$N$134,10,FALSE),"")</f>
      </c>
      <c r="I134" s="97">
        <f>_xlfn.IFERROR(VLOOKUP(B134,'[1]Спринт'!$B$103:$N$134,11,FALSE),"")</f>
      </c>
      <c r="J134" s="209">
        <f>_xlfn.IFERROR(VLOOKUP(B134,'[1]Спринт'!$B$103:$N$134,12,FALSE),"")</f>
      </c>
      <c r="K134" s="210">
        <f>_xlfn.IFERROR(VLOOKUP(B134,'[1]Спринт'!$B$103:$N$134,13,FALSE),"")</f>
      </c>
      <c r="L134" s="107">
        <f>IF($C$119="","",_xlfn.IFERROR(IF(HLOOKUP('[1]Соревнования'!$B$11,'[1]Разряды'!$AF$3:$BI$13,J134+1,FALSE)=0,"",HLOOKUP('[1]Соревнования'!$B$11,'[1]Разряды'!$AF$3:$BI$13,J134+1,FALSE)),""))</f>
      </c>
      <c r="M134" s="209" t="s">
        <v>16</v>
      </c>
      <c r="N134" s="210" t="s">
        <v>16</v>
      </c>
      <c r="O134" s="107" t="s">
        <v>16</v>
      </c>
      <c r="Q134" s="201"/>
    </row>
    <row r="135" spans="1:17" ht="49.5" customHeight="1" hidden="1">
      <c r="A135" s="28" t="str">
        <f t="shared" si="1"/>
        <v>z</v>
      </c>
      <c r="B135" s="190">
        <v>22</v>
      </c>
      <c r="C135" s="208">
        <f>_xlfn.IFERROR(VLOOKUP(B135,'[1]Спринт'!$B$103:$N$134,3,FALSE),"")</f>
      </c>
      <c r="D135" s="208">
        <f>_xlfn.IFERROR(VLOOKUP(B135,'[1]Спринт'!$B$103:$N$134,4,FALSE),"")</f>
      </c>
      <c r="E135" s="192">
        <f>_xlfn.IFERROR(VLOOKUP(B135,'[1]Спринт'!$B$103:$N$134,5,FALSE),"")</f>
      </c>
      <c r="F135" s="193">
        <f>_xlfn.IFERROR(VLOOKUP(B135,'[1]Спринт'!$B$103:$N$134,6,FALSE),"")</f>
      </c>
      <c r="G135" s="97">
        <f>_xlfn.IFERROR(VLOOKUP(B135,'[1]Спринт'!$B$103:$N$134,9,FALSE),"")</f>
      </c>
      <c r="H135" s="97">
        <f>_xlfn.IFERROR(VLOOKUP(B135,'[1]Спринт'!$B$103:$N$134,10,FALSE),"")</f>
      </c>
      <c r="I135" s="97">
        <f>_xlfn.IFERROR(VLOOKUP(B135,'[1]Спринт'!$B$103:$N$134,11,FALSE),"")</f>
      </c>
      <c r="J135" s="209">
        <f>_xlfn.IFERROR(VLOOKUP(B135,'[1]Спринт'!$B$103:$N$134,12,FALSE),"")</f>
      </c>
      <c r="K135" s="210">
        <f>_xlfn.IFERROR(VLOOKUP(B135,'[1]Спринт'!$B$103:$N$134,13,FALSE),"")</f>
      </c>
      <c r="L135" s="107">
        <f>IF($C$119="","",_xlfn.IFERROR(IF(HLOOKUP('[1]Соревнования'!$B$11,'[1]Разряды'!$AF$3:$BI$13,J135+1,FALSE)=0,"",HLOOKUP('[1]Соревнования'!$B$11,'[1]Разряды'!$AF$3:$BI$13,J135+1,FALSE)),""))</f>
      </c>
      <c r="M135" s="209" t="s">
        <v>16</v>
      </c>
      <c r="N135" s="210" t="s">
        <v>16</v>
      </c>
      <c r="O135" s="107" t="s">
        <v>16</v>
      </c>
      <c r="Q135" s="201"/>
    </row>
    <row r="136" spans="1:17" ht="49.5" customHeight="1" hidden="1">
      <c r="A136" s="28" t="str">
        <f t="shared" si="1"/>
        <v>z</v>
      </c>
      <c r="B136" s="190">
        <v>23</v>
      </c>
      <c r="C136" s="208">
        <f>_xlfn.IFERROR(VLOOKUP(B136,'[1]Спринт'!$B$103:$N$134,3,FALSE),"")</f>
      </c>
      <c r="D136" s="208">
        <f>_xlfn.IFERROR(VLOOKUP(B136,'[1]Спринт'!$B$103:$N$134,4,FALSE),"")</f>
      </c>
      <c r="E136" s="192">
        <f>_xlfn.IFERROR(VLOOKUP(B136,'[1]Спринт'!$B$103:$N$134,5,FALSE),"")</f>
      </c>
      <c r="F136" s="193">
        <f>_xlfn.IFERROR(VLOOKUP(B136,'[1]Спринт'!$B$103:$N$134,6,FALSE),"")</f>
      </c>
      <c r="G136" s="97">
        <f>_xlfn.IFERROR(VLOOKUP(B136,'[1]Спринт'!$B$103:$N$134,9,FALSE),"")</f>
      </c>
      <c r="H136" s="97">
        <f>_xlfn.IFERROR(VLOOKUP(B136,'[1]Спринт'!$B$103:$N$134,10,FALSE),"")</f>
      </c>
      <c r="I136" s="97">
        <f>_xlfn.IFERROR(VLOOKUP(B136,'[1]Спринт'!$B$103:$N$134,11,FALSE),"")</f>
      </c>
      <c r="J136" s="209">
        <f>_xlfn.IFERROR(VLOOKUP(B136,'[1]Спринт'!$B$103:$N$134,12,FALSE),"")</f>
      </c>
      <c r="K136" s="210">
        <f>_xlfn.IFERROR(VLOOKUP(B136,'[1]Спринт'!$B$103:$N$134,13,FALSE),"")</f>
      </c>
      <c r="L136" s="107">
        <f>IF($C$119="","",_xlfn.IFERROR(IF(HLOOKUP('[1]Соревнования'!$B$11,'[1]Разряды'!$AF$3:$BI$13,J136+1,FALSE)=0,"",HLOOKUP('[1]Соревнования'!$B$11,'[1]Разряды'!$AF$3:$BI$13,J136+1,FALSE)),""))</f>
      </c>
      <c r="M136" s="209" t="s">
        <v>16</v>
      </c>
      <c r="N136" s="210" t="s">
        <v>16</v>
      </c>
      <c r="O136" s="107" t="s">
        <v>16</v>
      </c>
      <c r="Q136" s="201"/>
    </row>
    <row r="137" spans="1:17" ht="49.5" customHeight="1" hidden="1">
      <c r="A137" s="28" t="str">
        <f t="shared" si="1"/>
        <v>z</v>
      </c>
      <c r="B137" s="190">
        <v>24</v>
      </c>
      <c r="C137" s="208">
        <f>_xlfn.IFERROR(VLOOKUP(B137,'[1]Спринт'!$B$103:$N$134,3,FALSE),"")</f>
      </c>
      <c r="D137" s="208">
        <f>_xlfn.IFERROR(VLOOKUP(B137,'[1]Спринт'!$B$103:$N$134,4,FALSE),"")</f>
      </c>
      <c r="E137" s="192">
        <f>_xlfn.IFERROR(VLOOKUP(B137,'[1]Спринт'!$B$103:$N$134,5,FALSE),"")</f>
      </c>
      <c r="F137" s="193">
        <f>_xlfn.IFERROR(VLOOKUP(B137,'[1]Спринт'!$B$103:$N$134,6,FALSE),"")</f>
      </c>
      <c r="G137" s="97">
        <f>_xlfn.IFERROR(VLOOKUP(B137,'[1]Спринт'!$B$103:$N$134,9,FALSE),"")</f>
      </c>
      <c r="H137" s="97">
        <f>_xlfn.IFERROR(VLOOKUP(B137,'[1]Спринт'!$B$103:$N$134,10,FALSE),"")</f>
      </c>
      <c r="I137" s="97">
        <f>_xlfn.IFERROR(VLOOKUP(B137,'[1]Спринт'!$B$103:$N$134,11,FALSE),"")</f>
      </c>
      <c r="J137" s="209">
        <f>_xlfn.IFERROR(VLOOKUP(B137,'[1]Спринт'!$B$103:$N$134,12,FALSE),"")</f>
      </c>
      <c r="K137" s="210">
        <f>_xlfn.IFERROR(VLOOKUP(B137,'[1]Спринт'!$B$103:$N$134,13,FALSE),"")</f>
      </c>
      <c r="L137" s="107">
        <f>IF($C$119="","",_xlfn.IFERROR(IF(HLOOKUP('[1]Соревнования'!$B$11,'[1]Разряды'!$AF$3:$BI$13,J137+1,FALSE)=0,"",HLOOKUP('[1]Соревнования'!$B$11,'[1]Разряды'!$AF$3:$BI$13,J137+1,FALSE)),""))</f>
      </c>
      <c r="M137" s="209" t="s">
        <v>16</v>
      </c>
      <c r="N137" s="210" t="s">
        <v>16</v>
      </c>
      <c r="O137" s="107" t="s">
        <v>16</v>
      </c>
      <c r="Q137" s="201"/>
    </row>
    <row r="138" spans="1:17" ht="49.5" customHeight="1" hidden="1">
      <c r="A138" s="28" t="str">
        <f t="shared" si="1"/>
        <v>z</v>
      </c>
      <c r="B138" s="190">
        <v>25</v>
      </c>
      <c r="C138" s="208">
        <f>_xlfn.IFERROR(VLOOKUP(B138,'[1]Спринт'!$B$103:$N$134,3,FALSE),"")</f>
      </c>
      <c r="D138" s="208">
        <f>_xlfn.IFERROR(VLOOKUP(B138,'[1]Спринт'!$B$103:$N$134,4,FALSE),"")</f>
      </c>
      <c r="E138" s="192">
        <f>_xlfn.IFERROR(VLOOKUP(B138,'[1]Спринт'!$B$103:$N$134,5,FALSE),"")</f>
      </c>
      <c r="F138" s="193">
        <f>_xlfn.IFERROR(VLOOKUP(B138,'[1]Спринт'!$B$103:$N$134,6,FALSE),"")</f>
      </c>
      <c r="G138" s="97">
        <f>_xlfn.IFERROR(VLOOKUP(B138,'[1]Спринт'!$B$103:$N$134,9,FALSE),"")</f>
      </c>
      <c r="H138" s="97">
        <f>_xlfn.IFERROR(VLOOKUP(B138,'[1]Спринт'!$B$103:$N$134,10,FALSE),"")</f>
      </c>
      <c r="I138" s="97">
        <f>_xlfn.IFERROR(VLOOKUP(B138,'[1]Спринт'!$B$103:$N$134,11,FALSE),"")</f>
      </c>
      <c r="J138" s="209">
        <f>_xlfn.IFERROR(VLOOKUP(B138,'[1]Спринт'!$B$103:$N$134,12,FALSE),"")</f>
      </c>
      <c r="K138" s="210">
        <f>_xlfn.IFERROR(VLOOKUP(B138,'[1]Спринт'!$B$103:$N$134,13,FALSE),"")</f>
      </c>
      <c r="L138" s="107">
        <f>IF($C$119="","",_xlfn.IFERROR(IF(HLOOKUP('[1]Соревнования'!$B$11,'[1]Разряды'!$AF$3:$BI$13,J138+1,FALSE)=0,"",HLOOKUP('[1]Соревнования'!$B$11,'[1]Разряды'!$AF$3:$BI$13,J138+1,FALSE)),""))</f>
      </c>
      <c r="M138" s="209" t="s">
        <v>16</v>
      </c>
      <c r="N138" s="210" t="s">
        <v>16</v>
      </c>
      <c r="O138" s="107" t="s">
        <v>16</v>
      </c>
      <c r="Q138" s="201"/>
    </row>
    <row r="139" spans="1:17" ht="49.5" customHeight="1" hidden="1">
      <c r="A139" s="28" t="str">
        <f t="shared" si="1"/>
        <v>z</v>
      </c>
      <c r="B139" s="190">
        <v>26</v>
      </c>
      <c r="C139" s="208">
        <f>_xlfn.IFERROR(VLOOKUP(B139,'[1]Спринт'!$B$103:$N$134,3,FALSE),"")</f>
      </c>
      <c r="D139" s="208">
        <f>_xlfn.IFERROR(VLOOKUP(B139,'[1]Спринт'!$B$103:$N$134,4,FALSE),"")</f>
      </c>
      <c r="E139" s="192">
        <f>_xlfn.IFERROR(VLOOKUP(B139,'[1]Спринт'!$B$103:$N$134,5,FALSE),"")</f>
      </c>
      <c r="F139" s="193">
        <f>_xlfn.IFERROR(VLOOKUP(B139,'[1]Спринт'!$B$103:$N$134,6,FALSE),"")</f>
      </c>
      <c r="G139" s="97">
        <f>_xlfn.IFERROR(VLOOKUP(B139,'[1]Спринт'!$B$103:$N$134,9,FALSE),"")</f>
      </c>
      <c r="H139" s="97">
        <f>_xlfn.IFERROR(VLOOKUP(B139,'[1]Спринт'!$B$103:$N$134,10,FALSE),"")</f>
      </c>
      <c r="I139" s="97">
        <f>_xlfn.IFERROR(VLOOKUP(B139,'[1]Спринт'!$B$103:$N$134,11,FALSE),"")</f>
      </c>
      <c r="J139" s="209">
        <f>_xlfn.IFERROR(VLOOKUP(B139,'[1]Спринт'!$B$103:$N$134,12,FALSE),"")</f>
      </c>
      <c r="K139" s="210">
        <f>_xlfn.IFERROR(VLOOKUP(B139,'[1]Спринт'!$B$103:$N$134,13,FALSE),"")</f>
      </c>
      <c r="L139" s="107">
        <f>IF($C$119="","",_xlfn.IFERROR(IF(HLOOKUP('[1]Соревнования'!$B$11,'[1]Разряды'!$AF$3:$BI$13,J139+1,FALSE)=0,"",HLOOKUP('[1]Соревнования'!$B$11,'[1]Разряды'!$AF$3:$BI$13,J139+1,FALSE)),""))</f>
      </c>
      <c r="M139" s="209" t="s">
        <v>16</v>
      </c>
      <c r="N139" s="210" t="s">
        <v>16</v>
      </c>
      <c r="O139" s="107" t="s">
        <v>16</v>
      </c>
      <c r="Q139" s="201"/>
    </row>
    <row r="140" spans="1:17" ht="49.5" customHeight="1" hidden="1">
      <c r="A140" s="28" t="str">
        <f t="shared" si="1"/>
        <v>z</v>
      </c>
      <c r="B140" s="190">
        <v>27</v>
      </c>
      <c r="C140" s="208">
        <f>_xlfn.IFERROR(VLOOKUP(B140,'[1]Спринт'!$B$103:$N$134,3,FALSE),"")</f>
      </c>
      <c r="D140" s="208">
        <f>_xlfn.IFERROR(VLOOKUP(B140,'[1]Спринт'!$B$103:$N$134,4,FALSE),"")</f>
      </c>
      <c r="E140" s="192">
        <f>_xlfn.IFERROR(VLOOKUP(B140,'[1]Спринт'!$B$103:$N$134,5,FALSE),"")</f>
      </c>
      <c r="F140" s="193">
        <f>_xlfn.IFERROR(VLOOKUP(B140,'[1]Спринт'!$B$103:$N$134,6,FALSE),"")</f>
      </c>
      <c r="G140" s="97">
        <f>_xlfn.IFERROR(VLOOKUP(B140,'[1]Спринт'!$B$103:$N$134,9,FALSE),"")</f>
      </c>
      <c r="H140" s="97">
        <f>_xlfn.IFERROR(VLOOKUP(B140,'[1]Спринт'!$B$103:$N$134,10,FALSE),"")</f>
      </c>
      <c r="I140" s="97">
        <f>_xlfn.IFERROR(VLOOKUP(B140,'[1]Спринт'!$B$103:$N$134,11,FALSE),"")</f>
      </c>
      <c r="J140" s="209">
        <f>_xlfn.IFERROR(VLOOKUP(B140,'[1]Спринт'!$B$103:$N$134,12,FALSE),"")</f>
      </c>
      <c r="K140" s="210">
        <f>_xlfn.IFERROR(VLOOKUP(B140,'[1]Спринт'!$B$103:$N$134,13,FALSE),"")</f>
      </c>
      <c r="L140" s="107">
        <f>IF($C$119="","",_xlfn.IFERROR(IF(HLOOKUP('[1]Соревнования'!$B$11,'[1]Разряды'!$AF$3:$BI$13,J140+1,FALSE)=0,"",HLOOKUP('[1]Соревнования'!$B$11,'[1]Разряды'!$AF$3:$BI$13,J140+1,FALSE)),""))</f>
      </c>
      <c r="M140" s="209" t="s">
        <v>16</v>
      </c>
      <c r="N140" s="210" t="s">
        <v>16</v>
      </c>
      <c r="O140" s="107" t="s">
        <v>16</v>
      </c>
      <c r="Q140" s="201"/>
    </row>
    <row r="141" spans="1:17" ht="49.5" customHeight="1" hidden="1">
      <c r="A141" s="28" t="str">
        <f t="shared" si="1"/>
        <v>z</v>
      </c>
      <c r="B141" s="190">
        <v>28</v>
      </c>
      <c r="C141" s="208">
        <f>_xlfn.IFERROR(VLOOKUP(B141,'[1]Спринт'!$B$103:$N$134,3,FALSE),"")</f>
      </c>
      <c r="D141" s="208">
        <f>_xlfn.IFERROR(VLOOKUP(B141,'[1]Спринт'!$B$103:$N$134,4,FALSE),"")</f>
      </c>
      <c r="E141" s="192">
        <f>_xlfn.IFERROR(VLOOKUP(B141,'[1]Спринт'!$B$103:$N$134,5,FALSE),"")</f>
      </c>
      <c r="F141" s="193">
        <f>_xlfn.IFERROR(VLOOKUP(B141,'[1]Спринт'!$B$103:$N$134,6,FALSE),"")</f>
      </c>
      <c r="G141" s="97">
        <f>_xlfn.IFERROR(VLOOKUP(B141,'[1]Спринт'!$B$103:$N$134,9,FALSE),"")</f>
      </c>
      <c r="H141" s="97">
        <f>_xlfn.IFERROR(VLOOKUP(B141,'[1]Спринт'!$B$103:$N$134,10,FALSE),"")</f>
      </c>
      <c r="I141" s="97">
        <f>_xlfn.IFERROR(VLOOKUP(B141,'[1]Спринт'!$B$103:$N$134,11,FALSE),"")</f>
      </c>
      <c r="J141" s="209">
        <f>_xlfn.IFERROR(VLOOKUP(B141,'[1]Спринт'!$B$103:$N$134,12,FALSE),"")</f>
      </c>
      <c r="K141" s="210">
        <f>_xlfn.IFERROR(VLOOKUP(B141,'[1]Спринт'!$B$103:$N$134,13,FALSE),"")</f>
      </c>
      <c r="L141" s="107">
        <f>IF($C$119="","",_xlfn.IFERROR(IF(HLOOKUP('[1]Соревнования'!$B$11,'[1]Разряды'!$AF$3:$BI$13,J141+1,FALSE)=0,"",HLOOKUP('[1]Соревнования'!$B$11,'[1]Разряды'!$AF$3:$BI$13,J141+1,FALSE)),""))</f>
      </c>
      <c r="M141" s="209" t="s">
        <v>16</v>
      </c>
      <c r="N141" s="210" t="s">
        <v>16</v>
      </c>
      <c r="O141" s="107" t="s">
        <v>16</v>
      </c>
      <c r="Q141" s="201"/>
    </row>
    <row r="142" spans="1:17" ht="49.5" customHeight="1" hidden="1">
      <c r="A142" s="28" t="str">
        <f t="shared" si="1"/>
        <v>z</v>
      </c>
      <c r="B142" s="190">
        <v>29</v>
      </c>
      <c r="C142" s="208">
        <f>_xlfn.IFERROR(VLOOKUP(B142,'[1]Спринт'!$B$103:$N$134,3,FALSE),"")</f>
      </c>
      <c r="D142" s="208">
        <f>_xlfn.IFERROR(VLOOKUP(B142,'[1]Спринт'!$B$103:$N$134,4,FALSE),"")</f>
      </c>
      <c r="E142" s="192">
        <f>_xlfn.IFERROR(VLOOKUP(B142,'[1]Спринт'!$B$103:$N$134,5,FALSE),"")</f>
      </c>
      <c r="F142" s="193">
        <f>_xlfn.IFERROR(VLOOKUP(B142,'[1]Спринт'!$B$103:$N$134,6,FALSE),"")</f>
      </c>
      <c r="G142" s="97">
        <f>_xlfn.IFERROR(VLOOKUP(B142,'[1]Спринт'!$B$103:$N$134,9,FALSE),"")</f>
      </c>
      <c r="H142" s="97">
        <f>_xlfn.IFERROR(VLOOKUP(B142,'[1]Спринт'!$B$103:$N$134,10,FALSE),"")</f>
      </c>
      <c r="I142" s="97">
        <f>_xlfn.IFERROR(VLOOKUP(B142,'[1]Спринт'!$B$103:$N$134,11,FALSE),"")</f>
      </c>
      <c r="J142" s="209">
        <f>_xlfn.IFERROR(VLOOKUP(B142,'[1]Спринт'!$B$103:$N$134,12,FALSE),"")</f>
      </c>
      <c r="K142" s="210">
        <f>_xlfn.IFERROR(VLOOKUP(B142,'[1]Спринт'!$B$103:$N$134,13,FALSE),"")</f>
      </c>
      <c r="L142" s="107">
        <f>IF($C$119="","",_xlfn.IFERROR(IF(HLOOKUP('[1]Соревнования'!$B$11,'[1]Разряды'!$AF$3:$BI$13,J142+1,FALSE)=0,"",HLOOKUP('[1]Соревнования'!$B$11,'[1]Разряды'!$AF$3:$BI$13,J142+1,FALSE)),""))</f>
      </c>
      <c r="M142" s="209" t="s">
        <v>16</v>
      </c>
      <c r="N142" s="210" t="s">
        <v>16</v>
      </c>
      <c r="O142" s="107" t="s">
        <v>16</v>
      </c>
      <c r="Q142" s="201"/>
    </row>
    <row r="143" spans="1:17" ht="49.5" customHeight="1" hidden="1">
      <c r="A143" s="28" t="str">
        <f t="shared" si="1"/>
        <v>z</v>
      </c>
      <c r="B143" s="190">
        <v>30</v>
      </c>
      <c r="C143" s="208">
        <f>_xlfn.IFERROR(VLOOKUP(B143,'[1]Спринт'!$B$103:$N$134,3,FALSE),"")</f>
      </c>
      <c r="D143" s="208">
        <f>_xlfn.IFERROR(VLOOKUP(B143,'[1]Спринт'!$B$103:$N$134,4,FALSE),"")</f>
      </c>
      <c r="E143" s="192">
        <f>_xlfn.IFERROR(VLOOKUP(B143,'[1]Спринт'!$B$103:$N$134,5,FALSE),"")</f>
      </c>
      <c r="F143" s="193">
        <f>_xlfn.IFERROR(VLOOKUP(B143,'[1]Спринт'!$B$103:$N$134,6,FALSE),"")</f>
      </c>
      <c r="G143" s="97">
        <f>_xlfn.IFERROR(VLOOKUP(B143,'[1]Спринт'!$B$103:$N$134,9,FALSE),"")</f>
      </c>
      <c r="H143" s="97">
        <f>_xlfn.IFERROR(VLOOKUP(B143,'[1]Спринт'!$B$103:$N$134,10,FALSE),"")</f>
      </c>
      <c r="I143" s="97">
        <f>_xlfn.IFERROR(VLOOKUP(B143,'[1]Спринт'!$B$103:$N$134,11,FALSE),"")</f>
      </c>
      <c r="J143" s="209">
        <f>_xlfn.IFERROR(VLOOKUP(B143,'[1]Спринт'!$B$103:$N$134,12,FALSE),"")</f>
      </c>
      <c r="K143" s="210">
        <f>_xlfn.IFERROR(VLOOKUP(B143,'[1]Спринт'!$B$103:$N$134,13,FALSE),"")</f>
      </c>
      <c r="L143" s="107">
        <f>IF($C$119="","",_xlfn.IFERROR(IF(HLOOKUP('[1]Соревнования'!$B$11,'[1]Разряды'!$AF$3:$BI$13,J143+1,FALSE)=0,"",HLOOKUP('[1]Соревнования'!$B$11,'[1]Разряды'!$AF$3:$BI$13,J143+1,FALSE)),""))</f>
      </c>
      <c r="M143" s="209" t="s">
        <v>16</v>
      </c>
      <c r="N143" s="210" t="s">
        <v>16</v>
      </c>
      <c r="O143" s="107" t="s">
        <v>16</v>
      </c>
      <c r="Q143" s="201"/>
    </row>
    <row r="144" spans="1:17" ht="49.5" customHeight="1" hidden="1">
      <c r="A144" s="28" t="str">
        <f t="shared" si="1"/>
        <v>z</v>
      </c>
      <c r="B144" s="190">
        <v>31</v>
      </c>
      <c r="C144" s="208">
        <f>_xlfn.IFERROR(VLOOKUP(B144,'[1]Спринт'!$B$103:$N$134,3,FALSE),"")</f>
      </c>
      <c r="D144" s="208">
        <f>_xlfn.IFERROR(VLOOKUP(B144,'[1]Спринт'!$B$103:$N$134,4,FALSE),"")</f>
      </c>
      <c r="E144" s="192">
        <f>_xlfn.IFERROR(VLOOKUP(B144,'[1]Спринт'!$B$103:$N$134,5,FALSE),"")</f>
      </c>
      <c r="F144" s="193">
        <f>_xlfn.IFERROR(VLOOKUP(B144,'[1]Спринт'!$B$103:$N$134,6,FALSE),"")</f>
      </c>
      <c r="G144" s="97">
        <f>_xlfn.IFERROR(VLOOKUP(B144,'[1]Спринт'!$B$103:$N$134,9,FALSE),"")</f>
      </c>
      <c r="H144" s="97">
        <f>_xlfn.IFERROR(VLOOKUP(B144,'[1]Спринт'!$B$103:$N$134,10,FALSE),"")</f>
      </c>
      <c r="I144" s="97">
        <f>_xlfn.IFERROR(VLOOKUP(B144,'[1]Спринт'!$B$103:$N$134,11,FALSE),"")</f>
      </c>
      <c r="J144" s="209">
        <f>_xlfn.IFERROR(VLOOKUP(B144,'[1]Спринт'!$B$103:$N$134,12,FALSE),"")</f>
      </c>
      <c r="K144" s="210">
        <f>_xlfn.IFERROR(VLOOKUP(B144,'[1]Спринт'!$B$103:$N$134,13,FALSE),"")</f>
      </c>
      <c r="L144" s="107">
        <f>IF($C$119="","",_xlfn.IFERROR(IF(HLOOKUP('[1]Соревнования'!$B$11,'[1]Разряды'!$AF$3:$BI$13,J144+1,FALSE)=0,"",HLOOKUP('[1]Соревнования'!$B$11,'[1]Разряды'!$AF$3:$BI$13,J144+1,FALSE)),""))</f>
      </c>
      <c r="M144" s="209" t="s">
        <v>16</v>
      </c>
      <c r="N144" s="210" t="s">
        <v>16</v>
      </c>
      <c r="O144" s="107" t="s">
        <v>16</v>
      </c>
      <c r="Q144" s="201"/>
    </row>
    <row r="145" spans="1:17" ht="18.75" customHeight="1" hidden="1">
      <c r="A145" s="28" t="str">
        <f aca="true" t="shared" si="2" ref="A145:A175">IF(C145="","z","")</f>
        <v>z</v>
      </c>
      <c r="B145" s="190">
        <v>32</v>
      </c>
      <c r="C145" s="208">
        <f>_xlfn.IFERROR(VLOOKUP(B145,'[1]Спринт'!$B$103:$N$134,3,FALSE),"")</f>
      </c>
      <c r="D145" s="208">
        <f>_xlfn.IFERROR(VLOOKUP(B145,'[1]Спринт'!$B$103:$N$134,4,FALSE),"")</f>
      </c>
      <c r="E145" s="192">
        <f>_xlfn.IFERROR(VLOOKUP(B145,'[1]Спринт'!$B$103:$N$134,5,FALSE),"")</f>
      </c>
      <c r="F145" s="193">
        <f>_xlfn.IFERROR(VLOOKUP(B145,'[1]Спринт'!$B$103:$N$134,6,FALSE),"")</f>
      </c>
      <c r="G145" s="97">
        <f>_xlfn.IFERROR(VLOOKUP(B145,'[1]Спринт'!$B$103:$N$134,9,FALSE),"")</f>
      </c>
      <c r="H145" s="97">
        <f>_xlfn.IFERROR(VLOOKUP(B145,'[1]Спринт'!$B$103:$N$134,10,FALSE),"")</f>
      </c>
      <c r="I145" s="97">
        <f>_xlfn.IFERROR(VLOOKUP(B145,'[1]Спринт'!$B$103:$N$134,11,FALSE),"")</f>
      </c>
      <c r="J145" s="209">
        <f>_xlfn.IFERROR(VLOOKUP(B145,'[1]Спринт'!$B$103:$N$134,12,FALSE),"")</f>
      </c>
      <c r="K145" s="210">
        <f>_xlfn.IFERROR(VLOOKUP(B145,'[1]Спринт'!$B$103:$N$134,13,FALSE),"")</f>
      </c>
      <c r="L145" s="107">
        <f>IF($C$119="","",_xlfn.IFERROR(IF(HLOOKUP('[1]Соревнования'!$B$11,'[1]Разряды'!$AF$3:$BI$13,J145+1,FALSE)=0,"",HLOOKUP('[1]Соревнования'!$B$11,'[1]Разряды'!$AF$3:$BI$13,J145+1,FALSE)),""))</f>
      </c>
      <c r="M145" s="209" t="s">
        <v>16</v>
      </c>
      <c r="N145" s="210" t="s">
        <v>16</v>
      </c>
      <c r="O145" s="107" t="s">
        <v>16</v>
      </c>
      <c r="Q145" s="201"/>
    </row>
    <row r="146" spans="2:15" ht="20.25" customHeight="1">
      <c r="B146" s="212"/>
      <c r="C146" s="213"/>
      <c r="D146" s="213"/>
      <c r="E146" s="214"/>
      <c r="F146" s="215"/>
      <c r="G146" s="216"/>
      <c r="H146" s="216"/>
      <c r="I146" s="216"/>
      <c r="J146" s="218"/>
      <c r="K146" s="218"/>
      <c r="L146" s="218"/>
      <c r="M146" s="218"/>
      <c r="N146" s="218"/>
      <c r="O146" s="218"/>
    </row>
    <row r="147" spans="3:13" ht="17.25">
      <c r="C147" s="61" t="s">
        <v>18</v>
      </c>
      <c r="D147" s="61"/>
      <c r="E147" s="62"/>
      <c r="F147" s="217"/>
      <c r="G147" s="61" t="str">
        <f>'[1]Соревнования'!E36</f>
        <v>Яковлева Е.Л. (СС1К)</v>
      </c>
      <c r="J147" s="219"/>
      <c r="M147" s="219"/>
    </row>
    <row r="148" spans="3:7" ht="17.25">
      <c r="C148" s="62"/>
      <c r="D148" s="62"/>
      <c r="E148" s="62"/>
      <c r="F148" s="217"/>
      <c r="G148" s="61"/>
    </row>
    <row r="149" spans="3:7" ht="17.25">
      <c r="C149" s="62" t="s">
        <v>19</v>
      </c>
      <c r="D149" s="62"/>
      <c r="E149" s="62"/>
      <c r="F149" s="217"/>
      <c r="G149" s="61" t="str">
        <f>'[1]Соревнования'!E38</f>
        <v>Нерадовский А.С. (СС1К)</v>
      </c>
    </row>
  </sheetData>
  <sheetProtection formatCells="0" formatColumns="0" formatRows="0"/>
  <mergeCells count="13">
    <mergeCell ref="B1:K1"/>
    <mergeCell ref="C2:K2"/>
    <mergeCell ref="B3:K3"/>
    <mergeCell ref="B5:K5"/>
    <mergeCell ref="B7:K7"/>
    <mergeCell ref="B8:K8"/>
    <mergeCell ref="B10:C10"/>
    <mergeCell ref="B11:C11"/>
    <mergeCell ref="F11:K11"/>
    <mergeCell ref="B14:L14"/>
    <mergeCell ref="B47:L47"/>
    <mergeCell ref="B80:L80"/>
    <mergeCell ref="B113:L113"/>
  </mergeCells>
  <hyperlinks>
    <hyperlink ref="C2" r:id="rId1" display="='C:\Users\Евгения\Downloads\[Orekhovo_Nadeyus_posledniy (1).xlsm]Соревнования'!G5"/>
    <hyperlink ref="C2:K2" r:id="rId2" display="='C:\Users\Евгения\Downloads\[Orekhovo_Nadeyus_posledniy (1).xlsm]Соревнования'!G5"/>
  </hyperlinks>
  <printOptions horizontalCentered="1"/>
  <pageMargins left="0.1968503937007874" right="0.1968503937007874" top="0.3937007874015748" bottom="0.3937007874015748" header="0.31496062992125984" footer="0.31496062992125984"/>
  <pageSetup fitToHeight="0" fitToWidth="1" orientation="landscape" paperSize="9" scale="61"/>
  <headerFooter>
    <oddFooter>&amp;CСтраница &amp;P</oddFooter>
  </headerFooter>
  <rowBreaks count="3" manualBreakCount="3">
    <brk id="24" min="1" max="14" man="1"/>
    <brk id="33" min="1" max="14" man="1"/>
    <brk id="42" min="1" max="14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49"/>
  <sheetViews>
    <sheetView view="pageBreakPreview" zoomScale="60" zoomScaleNormal="80" workbookViewId="0" topLeftCell="D6">
      <selection activeCell="M21" sqref="M21"/>
    </sheetView>
  </sheetViews>
  <sheetFormatPr defaultColWidth="9.00390625" defaultRowHeight="12.75" outlineLevelCol="1"/>
  <cols>
    <col min="1" max="1" width="5.421875" style="66" customWidth="1"/>
    <col min="2" max="2" width="4.8515625" style="66" customWidth="1"/>
    <col min="3" max="3" width="27.8515625" style="122" customWidth="1"/>
    <col min="4" max="4" width="10.140625" style="122" customWidth="1"/>
    <col min="5" max="5" width="77.57421875" style="66" customWidth="1"/>
    <col min="6" max="6" width="13.28125" style="66" customWidth="1"/>
    <col min="7" max="7" width="11.7109375" style="66" customWidth="1"/>
    <col min="8" max="8" width="10.57421875" style="66" customWidth="1"/>
    <col min="9" max="9" width="11.140625" style="66" customWidth="1"/>
    <col min="10" max="10" width="12.140625" style="66" customWidth="1" outlineLevel="1"/>
    <col min="11" max="11" width="10.7109375" style="66" customWidth="1" outlineLevel="1"/>
    <col min="12" max="12" width="13.140625" style="66" customWidth="1" outlineLevel="1"/>
    <col min="13" max="13" width="11.7109375" style="66" customWidth="1" outlineLevel="1"/>
    <col min="14" max="14" width="7.57421875" style="66" customWidth="1"/>
    <col min="15" max="15" width="7.8515625" style="118" customWidth="1"/>
    <col min="16" max="16" width="10.57421875" style="66" customWidth="1" outlineLevel="1"/>
    <col min="17" max="17" width="7.57421875" style="66" customWidth="1"/>
    <col min="18" max="18" width="7.8515625" style="118" customWidth="1"/>
    <col min="19" max="19" width="10.57421875" style="66" customWidth="1" outlineLevel="1"/>
    <col min="20" max="16384" width="9.140625" style="66" bestFit="1" customWidth="1"/>
  </cols>
  <sheetData>
    <row r="1" spans="2:18" ht="36" customHeight="1">
      <c r="B1" s="120" t="str">
        <f>'[1]Стартовый'!B1</f>
        <v>Федерация Рафтинга Санкт-Петербурга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R1" s="66"/>
    </row>
    <row r="2" spans="2:18" ht="11.25" customHeight="1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66"/>
    </row>
    <row r="3" spans="2:18" ht="20.25" customHeight="1">
      <c r="B3" s="121" t="str">
        <f>'[1]Стартовый'!B3</f>
        <v>Первенство Санкт-Петербурга по рафтингу среди юношей/девушек до 16 лет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R3" s="66"/>
    </row>
    <row r="4" spans="2:18" ht="11.25" customHeight="1">
      <c r="B4" s="122"/>
      <c r="C4" s="121"/>
      <c r="D4" s="121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  <c r="Q4" s="123"/>
      <c r="R4" s="124"/>
    </row>
    <row r="5" spans="2:18" ht="20.25" customHeight="1">
      <c r="B5" s="123" t="s">
        <v>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R5" s="66"/>
    </row>
    <row r="6" spans="2:18" ht="9.75" customHeight="1">
      <c r="B6" s="122"/>
      <c r="C6" s="121"/>
      <c r="D6" s="121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Q6" s="123"/>
      <c r="R6" s="124"/>
    </row>
    <row r="7" spans="2:18" ht="20.25">
      <c r="B7" s="125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R7" s="66"/>
    </row>
    <row r="8" spans="2:18" ht="18.75" customHeight="1">
      <c r="B8" s="126" t="s">
        <v>21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R8" s="66"/>
    </row>
    <row r="9" spans="2:18" ht="12" customHeight="1">
      <c r="B9" s="122"/>
      <c r="E9" s="122"/>
      <c r="F9" s="127"/>
      <c r="G9" s="127"/>
      <c r="H9" s="127"/>
      <c r="I9" s="127"/>
      <c r="J9" s="127"/>
      <c r="K9" s="127"/>
      <c r="L9" s="127"/>
      <c r="M9" s="128"/>
      <c r="N9" s="128"/>
      <c r="O9" s="129"/>
      <c r="Q9" s="128"/>
      <c r="R9" s="129"/>
    </row>
    <row r="10" spans="2:18" ht="19.5">
      <c r="B10" s="156" t="str">
        <f>'[1]Стартовый'!B9</f>
        <v>14 - 15 мая 2022 года</v>
      </c>
      <c r="C10" s="156"/>
      <c r="D10" s="131"/>
      <c r="E10" s="128"/>
      <c r="F10" s="75" t="str">
        <f>'[1]Стартовый'!E9</f>
        <v>оз. Верхолино (Фигурное), Всеволожский район, Ленинградская область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R10" s="66"/>
    </row>
    <row r="11" spans="2:18" ht="10.5" customHeight="1">
      <c r="B11" s="157" t="s">
        <v>3</v>
      </c>
      <c r="C11" s="157"/>
      <c r="D11" s="125"/>
      <c r="E11" s="133"/>
      <c r="H11" s="157" t="s">
        <v>4</v>
      </c>
      <c r="I11" s="157"/>
      <c r="J11" s="157"/>
      <c r="K11" s="157"/>
      <c r="L11" s="157"/>
      <c r="M11" s="157"/>
      <c r="N11" s="157"/>
      <c r="O11" s="157"/>
      <c r="R11" s="66"/>
    </row>
    <row r="12" spans="2:19" ht="10.5" customHeight="1">
      <c r="B12" s="84" t="s">
        <v>5</v>
      </c>
      <c r="C12" s="84" t="s">
        <v>6</v>
      </c>
      <c r="D12" s="84" t="s">
        <v>7</v>
      </c>
      <c r="E12" s="84" t="s">
        <v>8</v>
      </c>
      <c r="F12" s="84" t="s">
        <v>9</v>
      </c>
      <c r="G12" s="158" t="s">
        <v>22</v>
      </c>
      <c r="H12" s="158"/>
      <c r="I12" s="158"/>
      <c r="J12" s="158" t="s">
        <v>23</v>
      </c>
      <c r="K12" s="158"/>
      <c r="L12" s="158"/>
      <c r="M12" s="84" t="s">
        <v>24</v>
      </c>
      <c r="N12" s="84" t="s">
        <v>13</v>
      </c>
      <c r="O12" s="162" t="s">
        <v>14</v>
      </c>
      <c r="P12" s="84" t="s">
        <v>15</v>
      </c>
      <c r="Q12" s="84" t="s">
        <v>13</v>
      </c>
      <c r="R12" s="162" t="s">
        <v>14</v>
      </c>
      <c r="S12" s="84" t="s">
        <v>15</v>
      </c>
    </row>
    <row r="13" spans="2:19" s="64" customFormat="1" ht="31.5" customHeight="1">
      <c r="B13" s="84"/>
      <c r="C13" s="84"/>
      <c r="D13" s="84"/>
      <c r="E13" s="84"/>
      <c r="F13" s="84"/>
      <c r="G13" s="84" t="s">
        <v>10</v>
      </c>
      <c r="H13" s="84" t="s">
        <v>11</v>
      </c>
      <c r="I13" s="84" t="s">
        <v>12</v>
      </c>
      <c r="J13" s="84" t="s">
        <v>10</v>
      </c>
      <c r="K13" s="84" t="s">
        <v>11</v>
      </c>
      <c r="L13" s="84" t="s">
        <v>12</v>
      </c>
      <c r="M13" s="84"/>
      <c r="N13" s="84"/>
      <c r="O13" s="162"/>
      <c r="P13" s="84"/>
      <c r="Q13" s="84"/>
      <c r="R13" s="162"/>
      <c r="S13" s="84"/>
    </row>
    <row r="14" spans="1:19" s="65" customFormat="1" ht="13.5">
      <c r="A14" s="85">
        <f>IF(C15="","z","")</f>
      </c>
      <c r="B14" s="159" t="str">
        <f>'[1]Соревнования'!B13</f>
        <v>R-6 мужчины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96"/>
      <c r="R14" s="96"/>
      <c r="S14" s="96"/>
    </row>
    <row r="15" spans="1:19" ht="51.75" customHeight="1">
      <c r="A15" s="28">
        <f>IF(C15="","z","")</f>
      </c>
      <c r="B15" s="87">
        <v>1</v>
      </c>
      <c r="C15" s="137" t="str">
        <f>_xlfn.IFERROR(VLOOKUP(B15,'[1]Слалом'!$B$4:$T$35,3,FALSE),"")</f>
        <v>Питер</v>
      </c>
      <c r="D15" s="137">
        <f>_xlfn.IFERROR(VLOOKUP(B15,'[1]Слалом'!$B$4:$T$35,4,FALSE),"")</f>
        <v>24</v>
      </c>
      <c r="E15" s="89" t="str">
        <f>_xlfn.IFERROR(VLOOKUP(B15,'[1]Слалом'!$B$4:$T$35,5,FALSE),"")</f>
        <v>Ломцов Михаил (3юн, 2010), Юсупжанов Иркин (б/р, 2010), Земсков Михаил (3юн, 2009), Похвалов Роман (3юн, 2008), Родин Юрий (3юн, 2007), Гриднев Николай (3юн, 2010)</v>
      </c>
      <c r="F15" s="88" t="str">
        <f>_xlfn.IFERROR(VLOOKUP(B15,'[1]Слалом'!$B$4:$T$35,6,FALSE),"")</f>
        <v>Санкт-Петербург</v>
      </c>
      <c r="G15" s="91">
        <f>_xlfn.IFERROR(VLOOKUP(B15,'[1]Слалом'!$B$4:$T$35,9,FALSE),"")</f>
        <v>0.001599652777777778</v>
      </c>
      <c r="H15" s="91">
        <f>_xlfn.IFERROR(VLOOKUP(B15,'[1]Слалом'!$B$4:$T$35,10,FALSE),"")</f>
        <v>0.00011574074074074073</v>
      </c>
      <c r="I15" s="163">
        <f>_xlfn.IFERROR(VLOOKUP(B15,'[1]Слалом'!$B$4:$T$35,11,FALSE),"")</f>
        <v>0.0017153935185185187</v>
      </c>
      <c r="J15" s="91">
        <f>_xlfn.IFERROR(VLOOKUP(B15,'[1]Слалом'!$B$4:$T$35,14,FALSE),"")</f>
        <v>0.0016067129629629632</v>
      </c>
      <c r="K15" s="91">
        <f>_xlfn.IFERROR(VLOOKUP(B15,'[1]Слалом'!$B$4:$T$35,15,FALSE),"")</f>
        <v>0</v>
      </c>
      <c r="L15" s="163">
        <f>_xlfn.IFERROR(VLOOKUP(B15,'[1]Слалом'!$B$4:$T$35,16,FALSE),"")</f>
        <v>0.0016067129629629632</v>
      </c>
      <c r="M15" s="91">
        <f>_xlfn.IFERROR(VLOOKUP(B15,'[1]Слалом'!$B$4:$T$35,17,FALSE),"")</f>
        <v>0.0016067129629629632</v>
      </c>
      <c r="N15" s="138">
        <f>_xlfn.IFERROR(VLOOKUP(B15,'[1]Слалом'!$B$4:$T$35,18,FALSE),"")</f>
        <v>1</v>
      </c>
      <c r="O15" s="139">
        <f>_xlfn.IFERROR(VLOOKUP(B15,'[1]Слалом'!$B$4:$T$35,19,FALSE),"")</f>
        <v>300</v>
      </c>
      <c r="P15" s="98" t="str">
        <f>IF($C$20="","",_xlfn.IFERROR(IF(HLOOKUP('[1]Соревнования'!$B$11,'[1]Разряды'!$AF$3:$BI$13,N15+1,FALSE)=0,"",HLOOKUP('[1]Соревнования'!$B$11,'[1]Разряды'!$AF$3:$BI$13,N15+1,FALSE)),""))</f>
        <v>3сп</v>
      </c>
      <c r="Q15" s="138">
        <v>1</v>
      </c>
      <c r="R15" s="139">
        <v>300</v>
      </c>
      <c r="S15" s="98"/>
    </row>
    <row r="16" spans="1:19" ht="51.75" customHeight="1">
      <c r="A16" s="28">
        <f aca="true" t="shared" si="0" ref="A16:A79">IF(C16="","z","")</f>
      </c>
      <c r="B16" s="87">
        <v>2</v>
      </c>
      <c r="C16" s="137" t="str">
        <f>_xlfn.IFERROR(VLOOKUP(B16,'[1]Слалом'!$B$4:$T$35,3,FALSE),"")</f>
        <v>Лососи</v>
      </c>
      <c r="D16" s="137">
        <f>_xlfn.IFERROR(VLOOKUP(B16,'[1]Слалом'!$B$4:$T$35,4,FALSE),"")</f>
        <v>23</v>
      </c>
      <c r="E16" s="89" t="str">
        <f>_xlfn.IFERROR(VLOOKUP(B16,'[1]Слалом'!$B$4:$T$35,5,FALSE),"")</f>
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</c>
      <c r="F16" s="88" t="str">
        <f>_xlfn.IFERROR(VLOOKUP(B16,'[1]Слалом'!$B$4:$T$35,6,FALSE),"")</f>
        <v>Санкт-Петербург</v>
      </c>
      <c r="G16" s="91">
        <f>_xlfn.IFERROR(VLOOKUP(B16,'[1]Слалом'!$B$4:$T$35,9,FALSE),"")</f>
        <v>0.0020778935185185184</v>
      </c>
      <c r="H16" s="91">
        <f>_xlfn.IFERROR(VLOOKUP(B16,'[1]Слалом'!$B$4:$T$35,10,FALSE),"")</f>
        <v>0</v>
      </c>
      <c r="I16" s="163">
        <f>_xlfn.IFERROR(VLOOKUP(B16,'[1]Слалом'!$B$4:$T$35,11,FALSE),"")</f>
        <v>0.0020778935185185184</v>
      </c>
      <c r="J16" s="91" t="str">
        <f>_xlfn.IFERROR(VLOOKUP(B16,'[1]Слалом'!$B$4:$T$35,14,FALSE),"")</f>
        <v>н/ст</v>
      </c>
      <c r="K16" s="91">
        <f>_xlfn.IFERROR(VLOOKUP(B16,'[1]Слалом'!$B$4:$T$35,15,FALSE),"")</f>
        <v>0</v>
      </c>
      <c r="L16" s="163">
        <f>_xlfn.IFERROR(VLOOKUP(B16,'[1]Слалом'!$B$4:$T$35,16,FALSE),"")</f>
        <v>0.04095578703703704</v>
      </c>
      <c r="M16" s="91">
        <f>_xlfn.IFERROR(VLOOKUP(B16,'[1]Слалом'!$B$4:$T$35,17,FALSE),"")</f>
        <v>0.0020778935185185184</v>
      </c>
      <c r="N16" s="138">
        <f>_xlfn.IFERROR(VLOOKUP(B16,'[1]Слалом'!$B$4:$T$35,18,FALSE),"")</f>
        <v>2</v>
      </c>
      <c r="O16" s="139">
        <f>_xlfn.IFERROR(VLOOKUP(B16,'[1]Слалом'!$B$4:$T$35,19,FALSE),"")</f>
        <v>285</v>
      </c>
      <c r="P16" s="98" t="str">
        <f>IF($C$20="","",_xlfn.IFERROR(IF(HLOOKUP('[1]Соревнования'!$B$11,'[1]Разряды'!$AF$3:$BI$13,N16+1,FALSE)=0,"",HLOOKUP('[1]Соревнования'!$B$11,'[1]Разряды'!$AF$3:$BI$13,N16+1,FALSE)),""))</f>
        <v>1юн</v>
      </c>
      <c r="Q16" s="138">
        <v>2</v>
      </c>
      <c r="R16" s="139">
        <v>285</v>
      </c>
      <c r="S16" s="98"/>
    </row>
    <row r="17" spans="1:19" ht="51.75" customHeight="1">
      <c r="A17" s="28">
        <f t="shared" si="0"/>
      </c>
      <c r="B17" s="87">
        <v>3</v>
      </c>
      <c r="C17" s="137" t="str">
        <f>_xlfn.IFERROR(VLOOKUP(B17,'[1]Слалом'!$B$4:$T$35,3,FALSE),"")</f>
        <v>Северные вепри</v>
      </c>
      <c r="D17" s="137">
        <f>_xlfn.IFERROR(VLOOKUP(B17,'[1]Слалом'!$B$4:$T$35,4,FALSE),"")</f>
        <v>25</v>
      </c>
      <c r="E17" s="89" t="str">
        <f>_xlfn.IFERROR(VLOOKUP(B17,'[1]Слалом'!$B$4:$T$35,5,FALSE),"")</f>
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</c>
      <c r="F17" s="88" t="str">
        <f>_xlfn.IFERROR(VLOOKUP(B17,'[1]Слалом'!$B$4:$T$35,6,FALSE),"")</f>
        <v>Санкт-Петербург</v>
      </c>
      <c r="G17" s="91">
        <f>_xlfn.IFERROR(VLOOKUP(B17,'[1]Слалом'!$B$4:$T$35,9,FALSE),"")</f>
        <v>0.0022401620370370375</v>
      </c>
      <c r="H17" s="91">
        <f>_xlfn.IFERROR(VLOOKUP(B17,'[1]Слалом'!$B$4:$T$35,10,FALSE),"")</f>
        <v>0.00011574074074074073</v>
      </c>
      <c r="I17" s="163">
        <f>_xlfn.IFERROR(VLOOKUP(B17,'[1]Слалом'!$B$4:$T$35,11,FALSE),"")</f>
        <v>0.0023559027777777784</v>
      </c>
      <c r="J17" s="91">
        <f>_xlfn.IFERROR(VLOOKUP(B17,'[1]Слалом'!$B$4:$T$35,14,FALSE),"")</f>
        <v>0.0021262731481481484</v>
      </c>
      <c r="K17" s="91">
        <f>_xlfn.IFERROR(VLOOKUP(B17,'[1]Слалом'!$B$4:$T$35,15,FALSE),"")</f>
        <v>0</v>
      </c>
      <c r="L17" s="163">
        <f>_xlfn.IFERROR(VLOOKUP(B17,'[1]Слалом'!$B$4:$T$35,16,FALSE),"")</f>
        <v>0.0021262731481481484</v>
      </c>
      <c r="M17" s="91">
        <f>_xlfn.IFERROR(VLOOKUP(B17,'[1]Слалом'!$B$4:$T$35,17,FALSE),"")</f>
        <v>0.0021262731481481484</v>
      </c>
      <c r="N17" s="138">
        <f>_xlfn.IFERROR(VLOOKUP(B17,'[1]Слалом'!$B$4:$T$35,18,FALSE),"")</f>
        <v>3</v>
      </c>
      <c r="O17" s="139">
        <f>_xlfn.IFERROR(VLOOKUP(B17,'[1]Слалом'!$B$4:$T$35,19,FALSE),"")</f>
        <v>270</v>
      </c>
      <c r="P17" s="98" t="str">
        <f>IF($C$20="","",_xlfn.IFERROR(IF(HLOOKUP('[1]Соревнования'!$B$11,'[1]Разряды'!$AF$3:$BI$13,N17+1,FALSE)=0,"",HLOOKUP('[1]Соревнования'!$B$11,'[1]Разряды'!$AF$3:$BI$13,N17+1,FALSE)),""))</f>
        <v>1юн</v>
      </c>
      <c r="Q17" s="138">
        <v>3</v>
      </c>
      <c r="R17" s="139">
        <v>270</v>
      </c>
      <c r="S17" s="98"/>
    </row>
    <row r="18" spans="1:19" ht="51.75" customHeight="1">
      <c r="A18" s="28">
        <f t="shared" si="0"/>
      </c>
      <c r="B18" s="87">
        <v>4</v>
      </c>
      <c r="C18" s="137" t="str">
        <f>_xlfn.IFERROR(VLOOKUP(B18,'[1]Слалом'!$B$4:$T$35,3,FALSE),"")</f>
        <v>БИО Топ</v>
      </c>
      <c r="D18" s="137">
        <f>_xlfn.IFERROR(VLOOKUP(B18,'[1]Слалом'!$B$4:$T$35,4,FALSE),"")</f>
        <v>34</v>
      </c>
      <c r="E18" s="89" t="str">
        <f>_xlfn.IFERROR(VLOOKUP(B18,'[1]Слалом'!$B$4:$T$35,5,FALSE),"")</f>
        <v>Барышникова Таисия (б/р), Нахимовский Артём (б/р), Подошвина Арина (б/р), Желтова Полина (б/р), Наумовец Лев (б/р), Степанова Татьяна (б/р)</v>
      </c>
      <c r="F18" s="88" t="str">
        <f>_xlfn.IFERROR(VLOOKUP(B18,'[1]Слалом'!$B$4:$T$35,6,FALSE),"")</f>
        <v>Санкт-Петербург</v>
      </c>
      <c r="G18" s="91">
        <f>_xlfn.IFERROR(VLOOKUP(B18,'[1]Слалом'!$B$4:$T$35,9,FALSE),"")</f>
        <v>0.002132060185185185</v>
      </c>
      <c r="H18" s="91">
        <f>_xlfn.IFERROR(VLOOKUP(B18,'[1]Слалом'!$B$4:$T$35,10,FALSE),"")</f>
        <v>0</v>
      </c>
      <c r="I18" s="163">
        <f>_xlfn.IFERROR(VLOOKUP(B18,'[1]Слалом'!$B$4:$T$35,11,FALSE),"")</f>
        <v>0.002132060185185185</v>
      </c>
      <c r="J18" s="91" t="str">
        <f>_xlfn.IFERROR(VLOOKUP(B18,'[1]Слалом'!$B$4:$T$35,14,FALSE),"")</f>
        <v>н/ст</v>
      </c>
      <c r="K18" s="91">
        <f>_xlfn.IFERROR(VLOOKUP(B18,'[1]Слалом'!$B$4:$T$35,15,FALSE),"")</f>
        <v>0</v>
      </c>
      <c r="L18" s="163">
        <f>_xlfn.IFERROR(VLOOKUP(B18,'[1]Слалом'!$B$4:$T$35,16,FALSE),"")</f>
        <v>0.04095578703703704</v>
      </c>
      <c r="M18" s="91">
        <f>_xlfn.IFERROR(VLOOKUP(B18,'[1]Слалом'!$B$4:$T$35,17,FALSE),"")</f>
        <v>0.002132060185185185</v>
      </c>
      <c r="N18" s="138">
        <f>_xlfn.IFERROR(VLOOKUP(B18,'[1]Слалом'!$B$4:$T$35,18,FALSE),"")</f>
        <v>4</v>
      </c>
      <c r="O18" s="139">
        <f>_xlfn.IFERROR(VLOOKUP(B18,'[1]Слалом'!$B$4:$T$35,19,FALSE),"")</f>
        <v>255</v>
      </c>
      <c r="P18" s="98" t="str">
        <f>IF($C$20="","",_xlfn.IFERROR(IF(HLOOKUP('[1]Соревнования'!$B$11,'[1]Разряды'!$AF$3:$BI$13,N18+1,FALSE)=0,"",HLOOKUP('[1]Соревнования'!$B$11,'[1]Разряды'!$AF$3:$BI$13,N18+1,FALSE)),""))</f>
        <v>1юн</v>
      </c>
      <c r="Q18" s="138">
        <v>4</v>
      </c>
      <c r="R18" s="139">
        <v>255</v>
      </c>
      <c r="S18" s="98"/>
    </row>
    <row r="19" spans="1:19" ht="51.75" customHeight="1">
      <c r="A19" s="28">
        <f t="shared" si="0"/>
      </c>
      <c r="B19" s="87">
        <v>5</v>
      </c>
      <c r="C19" s="137" t="str">
        <f>_xlfn.IFERROR(VLOOKUP(B19,'[1]Слалом'!$B$4:$T$35,3,FALSE),"")</f>
        <v>ГБУ ДоДДТ Петроградского р-на</v>
      </c>
      <c r="D19" s="137">
        <f>_xlfn.IFERROR(VLOOKUP(B19,'[1]Слалом'!$B$4:$T$35,4,FALSE),"")</f>
        <v>270</v>
      </c>
      <c r="E19" s="89" t="str">
        <f>_xlfn.IFERROR(VLOOKUP(B19,'[1]Слалом'!$B$4:$T$35,5,FALSE),"")</f>
        <v>Леивитский Михаил (б/р), Хохрина Ксения (б/р), Зельгер Татьяна (б/р), Орлов Михаил (б/р), Палавинский Кирилл (б/р), Крылов Сергей (б/р)</v>
      </c>
      <c r="F19" s="88" t="str">
        <f>_xlfn.IFERROR(VLOOKUP(B19,'[1]Слалом'!$B$4:$T$35,6,FALSE),"")</f>
        <v>Санкт-Петербург</v>
      </c>
      <c r="G19" s="91">
        <f>_xlfn.IFERROR(VLOOKUP(B19,'[1]Слалом'!$B$4:$T$35,9,FALSE),"")</f>
        <v>0.0021118055555555556</v>
      </c>
      <c r="H19" s="91">
        <f>_xlfn.IFERROR(VLOOKUP(B19,'[1]Слалом'!$B$4:$T$35,10,FALSE),"")</f>
        <v>0.00011574074074074073</v>
      </c>
      <c r="I19" s="163">
        <f>_xlfn.IFERROR(VLOOKUP(B19,'[1]Слалом'!$B$4:$T$35,11,FALSE),"")</f>
        <v>0.0022275462962962965</v>
      </c>
      <c r="J19" s="91" t="str">
        <f>_xlfn.IFERROR(VLOOKUP(B19,'[1]Слалом'!$B$4:$T$35,14,FALSE),"")</f>
        <v>н/ст</v>
      </c>
      <c r="K19" s="91">
        <f>_xlfn.IFERROR(VLOOKUP(B19,'[1]Слалом'!$B$4:$T$35,15,FALSE),"")</f>
        <v>0</v>
      </c>
      <c r="L19" s="163">
        <f>_xlfn.IFERROR(VLOOKUP(B19,'[1]Слалом'!$B$4:$T$35,16,FALSE),"")</f>
        <v>0.04095578703703704</v>
      </c>
      <c r="M19" s="91">
        <f>_xlfn.IFERROR(VLOOKUP(B19,'[1]Слалом'!$B$4:$T$35,17,FALSE),"")</f>
        <v>0.0022275462962962965</v>
      </c>
      <c r="N19" s="138">
        <f>_xlfn.IFERROR(VLOOKUP(B19,'[1]Слалом'!$B$4:$T$35,18,FALSE),"")</f>
        <v>5</v>
      </c>
      <c r="O19" s="139">
        <f>_xlfn.IFERROR(VLOOKUP(B19,'[1]Слалом'!$B$4:$T$35,19,FALSE),"")</f>
        <v>240</v>
      </c>
      <c r="P19" s="98" t="str">
        <f>IF($C$20="","",_xlfn.IFERROR(IF(HLOOKUP('[1]Соревнования'!$B$11,'[1]Разряды'!$AF$3:$BI$13,N19+1,FALSE)=0,"",HLOOKUP('[1]Соревнования'!$B$11,'[1]Разряды'!$AF$3:$BI$13,N19+1,FALSE)),""))</f>
        <v>2юн</v>
      </c>
      <c r="Q19" s="138">
        <v>5</v>
      </c>
      <c r="R19" s="139">
        <v>240</v>
      </c>
      <c r="S19" s="98" t="s">
        <v>16</v>
      </c>
    </row>
    <row r="20" spans="1:19" ht="51.75" customHeight="1">
      <c r="A20" s="28">
        <f t="shared" si="0"/>
      </c>
      <c r="B20" s="87">
        <v>6</v>
      </c>
      <c r="C20" s="137" t="str">
        <f>_xlfn.IFERROR(VLOOKUP(B20,'[1]Слалом'!$B$4:$T$35,3,FALSE),"")</f>
        <v>339-2</v>
      </c>
      <c r="D20" s="137">
        <f>_xlfn.IFERROR(VLOOKUP(B20,'[1]Слалом'!$B$4:$T$35,4,FALSE),"")</f>
        <v>41</v>
      </c>
      <c r="E20" s="89" t="str">
        <f>_xlfn.IFERROR(VLOOKUP(B20,'[1]Слалом'!$B$4:$T$35,5,FALSE),"")</f>
        <v>Соловьёв Павел (б/р), Ермолаев Юрий (б/р), Гарькушина Мария (б/р), Новичков Марк (б/р), Колесников Витя (б/р), Шампань Ксения (б/р)</v>
      </c>
      <c r="F20" s="88" t="str">
        <f>_xlfn.IFERROR(VLOOKUP(B20,'[1]Слалом'!$B$4:$T$35,6,FALSE),"")</f>
        <v>Санкт-Петербург</v>
      </c>
      <c r="G20" s="91">
        <f>_xlfn.IFERROR(VLOOKUP(B20,'[1]Слалом'!$B$4:$T$35,9,FALSE),"")</f>
        <v>0.002270949074074074</v>
      </c>
      <c r="H20" s="91">
        <f>_xlfn.IFERROR(VLOOKUP(B20,'[1]Слалом'!$B$4:$T$35,10,FALSE),"")</f>
        <v>0</v>
      </c>
      <c r="I20" s="163">
        <f>_xlfn.IFERROR(VLOOKUP(B20,'[1]Слалом'!$B$4:$T$35,11,FALSE),"")</f>
        <v>0.002270949074074074</v>
      </c>
      <c r="J20" s="91" t="str">
        <f>_xlfn.IFERROR(VLOOKUP(B20,'[1]Слалом'!$B$4:$T$35,14,FALSE),"")</f>
        <v>н/ст</v>
      </c>
      <c r="K20" s="91">
        <f>_xlfn.IFERROR(VLOOKUP(B20,'[1]Слалом'!$B$4:$T$35,15,FALSE),"")</f>
        <v>0</v>
      </c>
      <c r="L20" s="163">
        <f>_xlfn.IFERROR(VLOOKUP(B20,'[1]Слалом'!$B$4:$T$35,16,FALSE),"")</f>
        <v>0.04095578703703704</v>
      </c>
      <c r="M20" s="91">
        <f>_xlfn.IFERROR(VLOOKUP(B20,'[1]Слалом'!$B$4:$T$35,17,FALSE),"")</f>
        <v>0.002270949074074074</v>
      </c>
      <c r="N20" s="138">
        <f>_xlfn.IFERROR(VLOOKUP(B20,'[1]Слалом'!$B$4:$T$35,18,FALSE),"")</f>
        <v>6</v>
      </c>
      <c r="O20" s="139">
        <f>_xlfn.IFERROR(VLOOKUP(B20,'[1]Слалом'!$B$4:$T$35,19,FALSE),"")</f>
        <v>225</v>
      </c>
      <c r="P20" s="98" t="str">
        <f>IF($C$20="","",_xlfn.IFERROR(IF(HLOOKUP('[1]Соревнования'!$B$11,'[1]Разряды'!$AF$3:$BI$13,N20+1,FALSE)=0,"",HLOOKUP('[1]Соревнования'!$B$11,'[1]Разряды'!$AF$3:$BI$13,N20+1,FALSE)),""))</f>
        <v>2юн</v>
      </c>
      <c r="Q20" s="138">
        <v>6</v>
      </c>
      <c r="R20" s="139">
        <v>225</v>
      </c>
      <c r="S20" s="98" t="s">
        <v>16</v>
      </c>
    </row>
    <row r="21" spans="1:19" ht="51.75" customHeight="1">
      <c r="A21" s="28">
        <f t="shared" si="0"/>
      </c>
      <c r="B21" s="87">
        <v>7</v>
      </c>
      <c r="C21" s="137" t="str">
        <f>_xlfn.IFERROR(VLOOKUP(B21,'[1]Слалом'!$B$4:$T$35,3,FALSE),"")</f>
        <v>339-3</v>
      </c>
      <c r="D21" s="137" t="str">
        <f>_xlfn.IFERROR(VLOOKUP(B21,'[1]Слалом'!$B$4:$T$35,4,FALSE),"")</f>
        <v>339_3</v>
      </c>
      <c r="E21" s="89" t="str">
        <f>_xlfn.IFERROR(VLOOKUP(B21,'[1]Слалом'!$B$4:$T$35,5,FALSE),"")</f>
        <v>Тузов Роман (б/р), Биссенбаев Руслан (б/р), Фёдоров Егор (б/р), Протопопова Диана (б/р), Колесникова Анна (б/р), Чинная Евгения (б/р)</v>
      </c>
      <c r="F21" s="88" t="str">
        <f>_xlfn.IFERROR(VLOOKUP(B21,'[1]Слалом'!$B$4:$T$35,6,FALSE),"")</f>
        <v>Санкт-Петербург</v>
      </c>
      <c r="G21" s="91">
        <f>_xlfn.IFERROR(VLOOKUP(B21,'[1]Слалом'!$B$4:$T$35,9,FALSE),"")</f>
        <v>0.0023628472222222223</v>
      </c>
      <c r="H21" s="91">
        <f>_xlfn.IFERROR(VLOOKUP(B21,'[1]Слалом'!$B$4:$T$35,10,FALSE),"")</f>
        <v>0</v>
      </c>
      <c r="I21" s="163">
        <f>_xlfn.IFERROR(VLOOKUP(B21,'[1]Слалом'!$B$4:$T$35,11,FALSE),"")</f>
        <v>0.0023628472222222223</v>
      </c>
      <c r="J21" s="91" t="str">
        <f>_xlfn.IFERROR(VLOOKUP(B21,'[1]Слалом'!$B$4:$T$35,14,FALSE),"")</f>
        <v>н/ст</v>
      </c>
      <c r="K21" s="91">
        <f>_xlfn.IFERROR(VLOOKUP(B21,'[1]Слалом'!$B$4:$T$35,15,FALSE),"")</f>
        <v>0</v>
      </c>
      <c r="L21" s="163">
        <f>_xlfn.IFERROR(VLOOKUP(B21,'[1]Слалом'!$B$4:$T$35,16,FALSE),"")</f>
        <v>0.04095578703703704</v>
      </c>
      <c r="M21" s="91">
        <f>_xlfn.IFERROR(VLOOKUP(B21,'[1]Слалом'!$B$4:$T$35,17,FALSE),"")</f>
        <v>0.0023628472222222223</v>
      </c>
      <c r="N21" s="138">
        <f>_xlfn.IFERROR(VLOOKUP(B21,'[1]Слалом'!$B$4:$T$35,18,FALSE),"")</f>
        <v>7</v>
      </c>
      <c r="O21" s="139">
        <f>_xlfn.IFERROR(VLOOKUP(B21,'[1]Слалом'!$B$4:$T$35,19,FALSE),"")</f>
        <v>210</v>
      </c>
      <c r="P21" s="98">
        <f>IF($C$20="","",_xlfn.IFERROR(IF(HLOOKUP('[1]Соревнования'!$B$11,'[1]Разряды'!$AF$3:$BI$13,N21+1,FALSE)=0,"",HLOOKUP('[1]Соревнования'!$B$11,'[1]Разряды'!$AF$3:$BI$13,N21+1,FALSE)),""))</f>
      </c>
      <c r="Q21" s="138">
        <v>7</v>
      </c>
      <c r="R21" s="139">
        <v>210</v>
      </c>
      <c r="S21" s="98" t="s">
        <v>16</v>
      </c>
    </row>
    <row r="22" spans="1:19" ht="51.75" customHeight="1">
      <c r="A22" s="28">
        <f t="shared" si="0"/>
      </c>
      <c r="B22" s="87">
        <v>8</v>
      </c>
      <c r="C22" s="137" t="str">
        <f>_xlfn.IFERROR(VLOOKUP(B22,'[1]Слалом'!$B$4:$T$35,3,FALSE),"")</f>
        <v>Фристайл</v>
      </c>
      <c r="D22" s="137">
        <f>_xlfn.IFERROR(VLOOKUP(B22,'[1]Слалом'!$B$4:$T$35,4,FALSE),"")</f>
        <v>22</v>
      </c>
      <c r="E22" s="89" t="str">
        <f>_xlfn.IFERROR(VLOOKUP(B22,'[1]Слалом'!$B$4:$T$35,5,FALSE),"")</f>
        <v>Ковалёв Артемий (б/р), Аристархов Арсений (б/р), Степанов Андрей (б/р), Колобов Кузьма (б/р), Паршиков Николай (б/р), Атмадзас Арсений (б/р)</v>
      </c>
      <c r="F22" s="88" t="str">
        <f>_xlfn.IFERROR(VLOOKUP(B22,'[1]Слалом'!$B$4:$T$35,6,FALSE),"")</f>
        <v>Санкт-Петербург</v>
      </c>
      <c r="G22" s="91">
        <f>_xlfn.IFERROR(VLOOKUP(B22,'[1]Слалом'!$B$4:$T$35,9,FALSE),"")</f>
        <v>0.002459027777777778</v>
      </c>
      <c r="H22" s="91">
        <f>_xlfn.IFERROR(VLOOKUP(B22,'[1]Слалом'!$B$4:$T$35,10,FALSE),"")</f>
        <v>0</v>
      </c>
      <c r="I22" s="163">
        <f>_xlfn.IFERROR(VLOOKUP(B22,'[1]Слалом'!$B$4:$T$35,11,FALSE),"")</f>
        <v>0.002459027777777778</v>
      </c>
      <c r="J22" s="91" t="str">
        <f>_xlfn.IFERROR(VLOOKUP(B22,'[1]Слалом'!$B$4:$T$35,14,FALSE),"")</f>
        <v>н/ст</v>
      </c>
      <c r="K22" s="91">
        <f>_xlfn.IFERROR(VLOOKUP(B22,'[1]Слалом'!$B$4:$T$35,15,FALSE),"")</f>
        <v>0</v>
      </c>
      <c r="L22" s="163">
        <f>_xlfn.IFERROR(VLOOKUP(B22,'[1]Слалом'!$B$4:$T$35,16,FALSE),"")</f>
        <v>0.04095578703703704</v>
      </c>
      <c r="M22" s="91">
        <f>_xlfn.IFERROR(VLOOKUP(B22,'[1]Слалом'!$B$4:$T$35,17,FALSE),"")</f>
        <v>0.002459027777777778</v>
      </c>
      <c r="N22" s="138">
        <f>_xlfn.IFERROR(VLOOKUP(B22,'[1]Слалом'!$B$4:$T$35,18,FALSE),"")</f>
        <v>8</v>
      </c>
      <c r="O22" s="139">
        <f>_xlfn.IFERROR(VLOOKUP(B22,'[1]Слалом'!$B$4:$T$35,19,FALSE),"")</f>
        <v>195</v>
      </c>
      <c r="P22" s="98">
        <f>IF($C$20="","",_xlfn.IFERROR(IF(HLOOKUP('[1]Соревнования'!$B$11,'[1]Разряды'!$AF$3:$BI$13,N22+1,FALSE)=0,"",HLOOKUP('[1]Соревнования'!$B$11,'[1]Разряды'!$AF$3:$BI$13,N22+1,FALSE)),""))</f>
      </c>
      <c r="Q22" s="138"/>
      <c r="R22" s="139"/>
      <c r="S22" s="98"/>
    </row>
    <row r="23" spans="1:19" ht="51.75" customHeight="1">
      <c r="A23" s="28">
        <f t="shared" si="0"/>
      </c>
      <c r="B23" s="87">
        <v>9</v>
      </c>
      <c r="C23" s="137" t="str">
        <f>_xlfn.IFERROR(VLOOKUP(B23,'[1]Слалом'!$B$4:$T$35,3,FALSE),"")</f>
        <v>(2-9)</v>
      </c>
      <c r="D23" s="137" t="str">
        <f>_xlfn.IFERROR(VLOOKUP(B23,'[1]Слалом'!$B$4:$T$35,4,FALSE),"")</f>
        <v>2_9</v>
      </c>
      <c r="E23" s="89" t="str">
        <f>_xlfn.IFERROR(VLOOKUP(B23,'[1]Слалом'!$B$4:$T$35,5,FALSE),"")</f>
        <v>Шишкина Элина (б/р)Кованцев Паша (б/р), Гурин Максим (б/р), Гурин Артём (б/р), Буланов Константин (б/р), Бирюков Артём (б/р)</v>
      </c>
      <c r="F23" s="88" t="str">
        <f>_xlfn.IFERROR(VLOOKUP(B23,'[1]Слалом'!$B$4:$T$35,6,FALSE),"")</f>
        <v>Санкт-Петербург</v>
      </c>
      <c r="G23" s="91">
        <f>_xlfn.IFERROR(VLOOKUP(B23,'[1]Слалом'!$B$4:$T$35,9,FALSE),"")</f>
        <v>0.0024731481481481484</v>
      </c>
      <c r="H23" s="91">
        <f>_xlfn.IFERROR(VLOOKUP(B23,'[1]Слалом'!$B$4:$T$35,10,FALSE),"")</f>
        <v>0</v>
      </c>
      <c r="I23" s="163">
        <f>_xlfn.IFERROR(VLOOKUP(B23,'[1]Слалом'!$B$4:$T$35,11,FALSE),"")</f>
        <v>0.0024731481481481484</v>
      </c>
      <c r="J23" s="91" t="str">
        <f>_xlfn.IFERROR(VLOOKUP(B23,'[1]Слалом'!$B$4:$T$35,14,FALSE),"")</f>
        <v>н/ст</v>
      </c>
      <c r="K23" s="91">
        <f>_xlfn.IFERROR(VLOOKUP(B23,'[1]Слалом'!$B$4:$T$35,15,FALSE),"")</f>
        <v>0</v>
      </c>
      <c r="L23" s="163">
        <f>_xlfn.IFERROR(VLOOKUP(B23,'[1]Слалом'!$B$4:$T$35,16,FALSE),"")</f>
        <v>0.04095578703703704</v>
      </c>
      <c r="M23" s="91">
        <f>_xlfn.IFERROR(VLOOKUP(B23,'[1]Слалом'!$B$4:$T$35,17,FALSE),"")</f>
        <v>0.0024731481481481484</v>
      </c>
      <c r="N23" s="138">
        <f>_xlfn.IFERROR(VLOOKUP(B23,'[1]Слалом'!$B$4:$T$35,18,FALSE),"")</f>
        <v>9</v>
      </c>
      <c r="O23" s="139">
        <f>_xlfn.IFERROR(VLOOKUP(B23,'[1]Слалом'!$B$4:$T$35,19,FALSE),"")</f>
        <v>180</v>
      </c>
      <c r="P23" s="98">
        <f>IF($C$20="","",_xlfn.IFERROR(IF(HLOOKUP('[1]Соревнования'!$B$11,'[1]Разряды'!$AF$3:$BI$13,N23+1,FALSE)=0,"",HLOOKUP('[1]Соревнования'!$B$11,'[1]Разряды'!$AF$3:$BI$13,N23+1,FALSE)),""))</f>
      </c>
      <c r="Q23" s="138"/>
      <c r="R23" s="139"/>
      <c r="S23" s="98" t="s">
        <v>16</v>
      </c>
    </row>
    <row r="24" spans="1:19" ht="54.75" customHeight="1">
      <c r="A24" s="28">
        <f t="shared" si="0"/>
      </c>
      <c r="B24" s="87">
        <v>10</v>
      </c>
      <c r="C24" s="137" t="str">
        <f>_xlfn.IFERROR(VLOOKUP(B24,'[1]Слалом'!$B$4:$T$35,3,FALSE),"")</f>
        <v>Роверандом + СКИФ</v>
      </c>
      <c r="D24" s="137">
        <f>_xlfn.IFERROR(VLOOKUP(B24,'[1]Слалом'!$B$4:$T$35,4,FALSE),"")</f>
        <v>38</v>
      </c>
      <c r="E24" s="89" t="str">
        <f>_xlfn.IFERROR(VLOOKUP(B24,'[1]Слалом'!$B$4:$T$35,5,FALSE),"")</f>
        <v>Ивлева Марю (б/р), Дерябина Варя (б/р), Семёнова Лариса (б/р), Хитрина Полина (б/р), Корчевский Лев (б/р), Лятс Максим (б/р)</v>
      </c>
      <c r="F24" s="88" t="str">
        <f>_xlfn.IFERROR(VLOOKUP(B24,'[1]Слалом'!$B$4:$T$35,6,FALSE),"")</f>
        <v>Санкт-Петербург</v>
      </c>
      <c r="G24" s="91">
        <f>_xlfn.IFERROR(VLOOKUP(B24,'[1]Слалом'!$B$4:$T$35,9,FALSE),"")</f>
        <v>0.002392476851851852</v>
      </c>
      <c r="H24" s="91">
        <f>_xlfn.IFERROR(VLOOKUP(B24,'[1]Слалом'!$B$4:$T$35,10,FALSE),"")</f>
        <v>0.00011574074074074073</v>
      </c>
      <c r="I24" s="163">
        <f>_xlfn.IFERROR(VLOOKUP(B24,'[1]Слалом'!$B$4:$T$35,11,FALSE),"")</f>
        <v>0.0025082175925925927</v>
      </c>
      <c r="J24" s="91" t="str">
        <f>_xlfn.IFERROR(VLOOKUP(B24,'[1]Слалом'!$B$4:$T$35,14,FALSE),"")</f>
        <v>н/ст</v>
      </c>
      <c r="K24" s="91">
        <f>_xlfn.IFERROR(VLOOKUP(B24,'[1]Слалом'!$B$4:$T$35,15,FALSE),"")</f>
        <v>0</v>
      </c>
      <c r="L24" s="163">
        <f>_xlfn.IFERROR(VLOOKUP(B24,'[1]Слалом'!$B$4:$T$35,16,FALSE),"")</f>
        <v>0.04095578703703704</v>
      </c>
      <c r="M24" s="91">
        <f>_xlfn.IFERROR(VLOOKUP(B24,'[1]Слалом'!$B$4:$T$35,17,FALSE),"")</f>
        <v>0.0025082175925925927</v>
      </c>
      <c r="N24" s="138">
        <f>_xlfn.IFERROR(VLOOKUP(B24,'[1]Слалом'!$B$4:$T$35,18,FALSE),"")</f>
        <v>10</v>
      </c>
      <c r="O24" s="139">
        <f>_xlfn.IFERROR(VLOOKUP(B24,'[1]Слалом'!$B$4:$T$35,19,FALSE),"")</f>
        <v>165</v>
      </c>
      <c r="P24" s="98">
        <f>IF($C$20="","",_xlfn.IFERROR(IF(HLOOKUP('[1]Соревнования'!$B$11,'[1]Разряды'!$AF$3:$BI$13,N24+1,FALSE)=0,"",HLOOKUP('[1]Соревнования'!$B$11,'[1]Разряды'!$AF$3:$BI$13,N24+1,FALSE)),""))</f>
      </c>
      <c r="Q24" s="138" t="s">
        <v>16</v>
      </c>
      <c r="R24" s="139" t="s">
        <v>16</v>
      </c>
      <c r="S24" s="98" t="s">
        <v>16</v>
      </c>
    </row>
    <row r="25" spans="1:19" ht="54.75" customHeight="1">
      <c r="A25" s="28">
        <f t="shared" si="0"/>
      </c>
      <c r="B25" s="87">
        <v>11</v>
      </c>
      <c r="C25" s="137" t="str">
        <f>_xlfn.IFERROR(VLOOKUP(B25,'[1]Слалом'!$B$4:$T$35,3,FALSE),"")</f>
        <v>Титаник</v>
      </c>
      <c r="D25" s="137" t="str">
        <f>_xlfn.IFERROR(VLOOKUP(B25,'[1]Слалом'!$B$4:$T$35,4,FALSE),"")</f>
        <v>2_16</v>
      </c>
      <c r="E25" s="89" t="str">
        <f>_xlfn.IFERROR(VLOOKUP(B25,'[1]Слалом'!$B$4:$T$35,5,FALSE),"")</f>
        <v>Буй Павел (б/р), Ефименко Екатерина (б/р), Филимонов Иван (б/р), Зыкова Мария (б/р), Васильева Анна (б/р), Арзуманьян София (б/р)</v>
      </c>
      <c r="F25" s="88" t="str">
        <f>_xlfn.IFERROR(VLOOKUP(B25,'[1]Слалом'!$B$4:$T$35,6,FALSE),"")</f>
        <v>Санкт-Петербург</v>
      </c>
      <c r="G25" s="91">
        <f>_xlfn.IFERROR(VLOOKUP(B25,'[1]Слалом'!$B$4:$T$35,9,FALSE),"")</f>
        <v>0.00252962962962963</v>
      </c>
      <c r="H25" s="91">
        <f>_xlfn.IFERROR(VLOOKUP(B25,'[1]Слалом'!$B$4:$T$35,10,FALSE),"")</f>
        <v>0</v>
      </c>
      <c r="I25" s="163">
        <f>_xlfn.IFERROR(VLOOKUP(B25,'[1]Слалом'!$B$4:$T$35,11,FALSE),"")</f>
        <v>0.00252962962962963</v>
      </c>
      <c r="J25" s="91" t="str">
        <f>_xlfn.IFERROR(VLOOKUP(B25,'[1]Слалом'!$B$4:$T$35,14,FALSE),"")</f>
        <v>н/ст</v>
      </c>
      <c r="K25" s="91">
        <f>_xlfn.IFERROR(VLOOKUP(B25,'[1]Слалом'!$B$4:$T$35,15,FALSE),"")</f>
        <v>0</v>
      </c>
      <c r="L25" s="163">
        <f>_xlfn.IFERROR(VLOOKUP(B25,'[1]Слалом'!$B$4:$T$35,16,FALSE),"")</f>
        <v>0.04095578703703704</v>
      </c>
      <c r="M25" s="91">
        <f>_xlfn.IFERROR(VLOOKUP(B25,'[1]Слалом'!$B$4:$T$35,17,FALSE),"")</f>
        <v>0.00252962962962963</v>
      </c>
      <c r="N25" s="138">
        <f>_xlfn.IFERROR(VLOOKUP(B25,'[1]Слалом'!$B$4:$T$35,18,FALSE),"")</f>
        <v>11</v>
      </c>
      <c r="O25" s="139">
        <f>_xlfn.IFERROR(VLOOKUP(B25,'[1]Слалом'!$B$4:$T$35,19,FALSE),"")</f>
        <v>150</v>
      </c>
      <c r="P25" s="98">
        <f>IF($C$20="","",_xlfn.IFERROR(IF(HLOOKUP('[1]Соревнования'!$B$11,'[1]Разряды'!$AF$3:$BI$13,N25+1,FALSE)=0,"",HLOOKUP('[1]Соревнования'!$B$11,'[1]Разряды'!$AF$3:$BI$13,N25+1,FALSE)),""))</f>
      </c>
      <c r="Q25" s="138" t="s">
        <v>16</v>
      </c>
      <c r="R25" s="139" t="s">
        <v>16</v>
      </c>
      <c r="S25" s="98" t="s">
        <v>16</v>
      </c>
    </row>
    <row r="26" spans="1:19" ht="54.75" customHeight="1">
      <c r="A26" s="28">
        <f t="shared" si="0"/>
      </c>
      <c r="B26" s="87">
        <v>12</v>
      </c>
      <c r="C26" s="137" t="str">
        <f>_xlfn.IFERROR(VLOOKUP(B26,'[1]Слалом'!$B$4:$T$35,3,FALSE),"")</f>
        <v>Б-14(1) Живая Вода</v>
      </c>
      <c r="D26" s="137">
        <f>_xlfn.IFERROR(VLOOKUP(B26,'[1]Слалом'!$B$4:$T$35,4,FALSE),"")</f>
        <v>27</v>
      </c>
      <c r="E26" s="89" t="str">
        <f>_xlfn.IFERROR(VLOOKUP(B26,'[1]Слалом'!$B$4:$T$35,5,FALSE),"")</f>
        <v>Петров Виктор (б/р), Спицова Алиса (б/р), Шевцова Мария (б/р), Швецова Диана (б/р), Константинов Миша (б/р), Васильева Маша (б/р)</v>
      </c>
      <c r="F26" s="88" t="str">
        <f>_xlfn.IFERROR(VLOOKUP(B26,'[1]Слалом'!$B$4:$T$35,6,FALSE),"")</f>
        <v>Санкт-Петербург</v>
      </c>
      <c r="G26" s="91">
        <f>_xlfn.IFERROR(VLOOKUP(B26,'[1]Слалом'!$B$4:$T$35,9,FALSE),"")</f>
        <v>0.0025545138888888887</v>
      </c>
      <c r="H26" s="91">
        <f>_xlfn.IFERROR(VLOOKUP(B26,'[1]Слалом'!$B$4:$T$35,10,FALSE),"")</f>
        <v>0</v>
      </c>
      <c r="I26" s="163">
        <f>_xlfn.IFERROR(VLOOKUP(B26,'[1]Слалом'!$B$4:$T$35,11,FALSE),"")</f>
        <v>0.0025545138888888887</v>
      </c>
      <c r="J26" s="91" t="str">
        <f>_xlfn.IFERROR(VLOOKUP(B26,'[1]Слалом'!$B$4:$T$35,14,FALSE),"")</f>
        <v>н/ст</v>
      </c>
      <c r="K26" s="91">
        <f>_xlfn.IFERROR(VLOOKUP(B26,'[1]Слалом'!$B$4:$T$35,15,FALSE),"")</f>
        <v>0</v>
      </c>
      <c r="L26" s="163">
        <f>_xlfn.IFERROR(VLOOKUP(B26,'[1]Слалом'!$B$4:$T$35,16,FALSE),"")</f>
        <v>0.04095578703703704</v>
      </c>
      <c r="M26" s="91">
        <f>_xlfn.IFERROR(VLOOKUP(B26,'[1]Слалом'!$B$4:$T$35,17,FALSE),"")</f>
        <v>0.0025545138888888887</v>
      </c>
      <c r="N26" s="138">
        <f>_xlfn.IFERROR(VLOOKUP(B26,'[1]Слалом'!$B$4:$T$35,18,FALSE),"")</f>
        <v>12</v>
      </c>
      <c r="O26" s="139">
        <f>_xlfn.IFERROR(VLOOKUP(B26,'[1]Слалом'!$B$4:$T$35,19,FALSE),"")</f>
        <v>135</v>
      </c>
      <c r="P26" s="98">
        <f>IF($C$20="","",_xlfn.IFERROR(IF(HLOOKUP('[1]Соревнования'!$B$11,'[1]Разряды'!$AF$3:$BI$13,N26+1,FALSE)=0,"",HLOOKUP('[1]Соревнования'!$B$11,'[1]Разряды'!$AF$3:$BI$13,N26+1,FALSE)),""))</f>
      </c>
      <c r="Q26" s="138" t="s">
        <v>16</v>
      </c>
      <c r="R26" s="139" t="s">
        <v>16</v>
      </c>
      <c r="S26" s="98" t="s">
        <v>16</v>
      </c>
    </row>
    <row r="27" spans="1:19" ht="54.75" customHeight="1">
      <c r="A27" s="28">
        <f t="shared" si="0"/>
      </c>
      <c r="B27" s="87">
        <v>13</v>
      </c>
      <c r="C27" s="137" t="str">
        <f>_xlfn.IFERROR(VLOOKUP(B27,'[1]Слалом'!$B$4:$T$35,3,FALSE),"")</f>
        <v>Живая Вода 2</v>
      </c>
      <c r="D27" s="137">
        <f>_xlfn.IFERROR(VLOOKUP(B27,'[1]Слалом'!$B$4:$T$35,4,FALSE),"")</f>
        <v>28</v>
      </c>
      <c r="E27" s="89" t="str">
        <f>_xlfn.IFERROR(VLOOKUP(B27,'[1]Слалом'!$B$4:$T$35,5,FALSE),"")</f>
        <v>Петров Владимир (б/р), Русанов Тимофей (б/р), Разумовская Алёна (б/р), Воронов Миша (б/р), Буснюк Тима (б/р), Горшков Сергей (б/р)</v>
      </c>
      <c r="F27" s="88" t="str">
        <f>_xlfn.IFERROR(VLOOKUP(B27,'[1]Слалом'!$B$4:$T$35,6,FALSE),"")</f>
        <v>Санкт-Петербург</v>
      </c>
      <c r="G27" s="91">
        <f>_xlfn.IFERROR(VLOOKUP(B27,'[1]Слалом'!$B$4:$T$35,9,FALSE),"")</f>
        <v>0.0026322916666666665</v>
      </c>
      <c r="H27" s="91">
        <f>_xlfn.IFERROR(VLOOKUP(B27,'[1]Слалом'!$B$4:$T$35,10,FALSE),"")</f>
        <v>0</v>
      </c>
      <c r="I27" s="163">
        <f>_xlfn.IFERROR(VLOOKUP(B27,'[1]Слалом'!$B$4:$T$35,11,FALSE),"")</f>
        <v>0.0026322916666666665</v>
      </c>
      <c r="J27" s="91" t="str">
        <f>_xlfn.IFERROR(VLOOKUP(B27,'[1]Слалом'!$B$4:$T$35,14,FALSE),"")</f>
        <v>н/ст</v>
      </c>
      <c r="K27" s="91">
        <f>_xlfn.IFERROR(VLOOKUP(B27,'[1]Слалом'!$B$4:$T$35,15,FALSE),"")</f>
        <v>0</v>
      </c>
      <c r="L27" s="163">
        <f>_xlfn.IFERROR(VLOOKUP(B27,'[1]Слалом'!$B$4:$T$35,16,FALSE),"")</f>
        <v>0.04095578703703704</v>
      </c>
      <c r="M27" s="91">
        <f>_xlfn.IFERROR(VLOOKUP(B27,'[1]Слалом'!$B$4:$T$35,17,FALSE),"")</f>
        <v>0.0026322916666666665</v>
      </c>
      <c r="N27" s="138">
        <f>_xlfn.IFERROR(VLOOKUP(B27,'[1]Слалом'!$B$4:$T$35,18,FALSE),"")</f>
        <v>13</v>
      </c>
      <c r="O27" s="139">
        <f>_xlfn.IFERROR(VLOOKUP(B27,'[1]Слалом'!$B$4:$T$35,19,FALSE),"")</f>
        <v>120</v>
      </c>
      <c r="P27" s="98">
        <f>IF($C$20="","",_xlfn.IFERROR(IF(HLOOKUP('[1]Соревнования'!$B$11,'[1]Разряды'!$AF$3:$BI$13,N27+1,FALSE)=0,"",HLOOKUP('[1]Соревнования'!$B$11,'[1]Разряды'!$AF$3:$BI$13,N27+1,FALSE)),""))</f>
      </c>
      <c r="Q27" s="138" t="s">
        <v>16</v>
      </c>
      <c r="R27" s="139" t="s">
        <v>16</v>
      </c>
      <c r="S27" s="98" t="s">
        <v>16</v>
      </c>
    </row>
    <row r="28" spans="1:19" ht="54.75" customHeight="1">
      <c r="A28" s="28">
        <f t="shared" si="0"/>
      </c>
      <c r="B28" s="87">
        <v>14</v>
      </c>
      <c r="C28" s="137" t="str">
        <f>_xlfn.IFERROR(VLOOKUP(B28,'[1]Слалом'!$B$4:$T$35,3,FALSE),"")</f>
        <v>Фонтанка 32</v>
      </c>
      <c r="D28" s="137">
        <f>_xlfn.IFERROR(VLOOKUP(B28,'[1]Слалом'!$B$4:$T$35,4,FALSE),"")</f>
        <v>40</v>
      </c>
      <c r="E28" s="89" t="str">
        <f>_xlfn.IFERROR(VLOOKUP(B28,'[1]Слалом'!$B$4:$T$35,5,FALSE),"")</f>
        <v>Шептунов Сергей (б/р), Метлицкий Илья (б/р), Логинов Даня (б/р), Соколова Лиза (б/р), Муслимова Полина (б/р), Якинович Максим (б/р)</v>
      </c>
      <c r="F28" s="88" t="str">
        <f>_xlfn.IFERROR(VLOOKUP(B28,'[1]Слалом'!$B$4:$T$35,6,FALSE),"")</f>
        <v>Санкт-Петербург</v>
      </c>
      <c r="G28" s="91">
        <f>_xlfn.IFERROR(VLOOKUP(B28,'[1]Слалом'!$B$4:$T$35,9,FALSE),"")</f>
        <v>0.0026393518518518515</v>
      </c>
      <c r="H28" s="91">
        <f>_xlfn.IFERROR(VLOOKUP(B28,'[1]Слалом'!$B$4:$T$35,10,FALSE),"")</f>
        <v>0</v>
      </c>
      <c r="I28" s="163">
        <f>_xlfn.IFERROR(VLOOKUP(B28,'[1]Слалом'!$B$4:$T$35,11,FALSE),"")</f>
        <v>0.0026393518518518515</v>
      </c>
      <c r="J28" s="91" t="str">
        <f>_xlfn.IFERROR(VLOOKUP(B28,'[1]Слалом'!$B$4:$T$35,14,FALSE),"")</f>
        <v>н/ст</v>
      </c>
      <c r="K28" s="91">
        <f>_xlfn.IFERROR(VLOOKUP(B28,'[1]Слалом'!$B$4:$T$35,15,FALSE),"")</f>
        <v>0</v>
      </c>
      <c r="L28" s="163">
        <f>_xlfn.IFERROR(VLOOKUP(B28,'[1]Слалом'!$B$4:$T$35,16,FALSE),"")</f>
        <v>0.04095578703703704</v>
      </c>
      <c r="M28" s="91">
        <f>_xlfn.IFERROR(VLOOKUP(B28,'[1]Слалом'!$B$4:$T$35,17,FALSE),"")</f>
        <v>0.0026393518518518515</v>
      </c>
      <c r="N28" s="138">
        <f>_xlfn.IFERROR(VLOOKUP(B28,'[1]Слалом'!$B$4:$T$35,18,FALSE),"")</f>
        <v>14</v>
      </c>
      <c r="O28" s="139">
        <f>_xlfn.IFERROR(VLOOKUP(B28,'[1]Слалом'!$B$4:$T$35,19,FALSE),"")</f>
        <v>105</v>
      </c>
      <c r="P28" s="98">
        <f>IF($C$20="","",_xlfn.IFERROR(IF(HLOOKUP('[1]Соревнования'!$B$11,'[1]Разряды'!$AF$3:$BI$13,N28+1,FALSE)=0,"",HLOOKUP('[1]Соревнования'!$B$11,'[1]Разряды'!$AF$3:$BI$13,N28+1,FALSE)),""))</f>
      </c>
      <c r="Q28" s="138" t="s">
        <v>16</v>
      </c>
      <c r="R28" s="139" t="s">
        <v>16</v>
      </c>
      <c r="S28" s="98" t="s">
        <v>16</v>
      </c>
    </row>
    <row r="29" spans="1:19" ht="54.75" customHeight="1">
      <c r="A29" s="28">
        <f t="shared" si="0"/>
      </c>
      <c r="B29" s="87">
        <v>15</v>
      </c>
      <c r="C29" s="137" t="str">
        <f>_xlfn.IFERROR(VLOOKUP(B29,'[1]Слалом'!$B$4:$T$35,3,FALSE),"")</f>
        <v>Наутилус</v>
      </c>
      <c r="D29" s="137" t="str">
        <f>_xlfn.IFERROR(VLOOKUP(B29,'[1]Слалом'!$B$4:$T$35,4,FALSE),"")</f>
        <v>1_5</v>
      </c>
      <c r="E29" s="89" t="str">
        <f>_xlfn.IFERROR(VLOOKUP(B29,'[1]Слалом'!$B$4:$T$35,5,FALSE),"")</f>
        <v>Григоренко Анна (б/р), Корянова Дарья (б/р), Соловьёв Богдан (б/р), Самко Максим (б/р), Рагель Олеся (б/р), Горяев Пётр (б/р)</v>
      </c>
      <c r="F29" s="88" t="str">
        <f>_xlfn.IFERROR(VLOOKUP(B29,'[1]Слалом'!$B$4:$T$35,6,FALSE),"")</f>
        <v>Санкт-Петербург</v>
      </c>
      <c r="G29" s="91">
        <f>_xlfn.IFERROR(VLOOKUP(B29,'[1]Слалом'!$B$4:$T$35,9,FALSE),"")</f>
        <v>0.002945138888888889</v>
      </c>
      <c r="H29" s="91">
        <f>_xlfn.IFERROR(VLOOKUP(B29,'[1]Слалом'!$B$4:$T$35,10,FALSE),"")</f>
        <v>0</v>
      </c>
      <c r="I29" s="163">
        <f>_xlfn.IFERROR(VLOOKUP(B29,'[1]Слалом'!$B$4:$T$35,11,FALSE),"")</f>
        <v>0.002945138888888889</v>
      </c>
      <c r="J29" s="91" t="str">
        <f>_xlfn.IFERROR(VLOOKUP(B29,'[1]Слалом'!$B$4:$T$35,14,FALSE),"")</f>
        <v>н/ст</v>
      </c>
      <c r="K29" s="91">
        <f>_xlfn.IFERROR(VLOOKUP(B29,'[1]Слалом'!$B$4:$T$35,15,FALSE),"")</f>
        <v>0</v>
      </c>
      <c r="L29" s="163">
        <f>_xlfn.IFERROR(VLOOKUP(B29,'[1]Слалом'!$B$4:$T$35,16,FALSE),"")</f>
        <v>0.04095578703703704</v>
      </c>
      <c r="M29" s="91">
        <f>_xlfn.IFERROR(VLOOKUP(B29,'[1]Слалом'!$B$4:$T$35,17,FALSE),"")</f>
        <v>0.002945138888888889</v>
      </c>
      <c r="N29" s="138">
        <f>_xlfn.IFERROR(VLOOKUP(B29,'[1]Слалом'!$B$4:$T$35,18,FALSE),"")</f>
        <v>15</v>
      </c>
      <c r="O29" s="139">
        <f>_xlfn.IFERROR(VLOOKUP(B29,'[1]Слалом'!$B$4:$T$35,19,FALSE),"")</f>
        <v>90</v>
      </c>
      <c r="P29" s="98">
        <f>IF($C$20="","",_xlfn.IFERROR(IF(HLOOKUP('[1]Соревнования'!$B$11,'[1]Разряды'!$AF$3:$BI$13,N29+1,FALSE)=0,"",HLOOKUP('[1]Соревнования'!$B$11,'[1]Разряды'!$AF$3:$BI$13,N29+1,FALSE)),""))</f>
      </c>
      <c r="Q29" s="138" t="s">
        <v>16</v>
      </c>
      <c r="R29" s="139" t="s">
        <v>16</v>
      </c>
      <c r="S29" s="98" t="s">
        <v>16</v>
      </c>
    </row>
    <row r="30" spans="1:19" ht="54.75" customHeight="1">
      <c r="A30" s="28">
        <f t="shared" si="0"/>
      </c>
      <c r="B30" s="87">
        <v>16</v>
      </c>
      <c r="C30" s="137" t="str">
        <f>_xlfn.IFERROR(VLOOKUP(B30,'[1]Слалом'!$B$4:$T$35,3,FALSE),"")</f>
        <v>339_1</v>
      </c>
      <c r="D30" s="137" t="str">
        <f>_xlfn.IFERROR(VLOOKUP(B30,'[1]Слалом'!$B$4:$T$35,4,FALSE),"")</f>
        <v>339-1</v>
      </c>
      <c r="E30" s="89" t="str">
        <f>_xlfn.IFERROR(VLOOKUP(B30,'[1]Слалом'!$B$4:$T$35,5,FALSE),"")</f>
        <v>Колесникова Анна (б/р), Урывков Роман (б/р), Чинная Евгения (б/р), Протонова Диана (б/р), Чупрынин Тимур (б/р), Козельская Вероника (б/р)</v>
      </c>
      <c r="F30" s="88" t="str">
        <f>_xlfn.IFERROR(VLOOKUP(B30,'[1]Слалом'!$B$4:$T$35,6,FALSE),"")</f>
        <v>Санкт-Петербург</v>
      </c>
      <c r="G30" s="91">
        <f>_xlfn.IFERROR(VLOOKUP(B30,'[1]Слалом'!$B$4:$T$35,9,FALSE),"")</f>
        <v>0.002992013888888889</v>
      </c>
      <c r="H30" s="91">
        <f>_xlfn.IFERROR(VLOOKUP(B30,'[1]Слалом'!$B$4:$T$35,10,FALSE),"")</f>
        <v>0</v>
      </c>
      <c r="I30" s="163">
        <f>_xlfn.IFERROR(VLOOKUP(B30,'[1]Слалом'!$B$4:$T$35,11,FALSE),"")</f>
        <v>0.002992013888888889</v>
      </c>
      <c r="J30" s="91" t="str">
        <f>_xlfn.IFERROR(VLOOKUP(B30,'[1]Слалом'!$B$4:$T$35,14,FALSE),"")</f>
        <v>н/ст</v>
      </c>
      <c r="K30" s="91">
        <f>_xlfn.IFERROR(VLOOKUP(B30,'[1]Слалом'!$B$4:$T$35,15,FALSE),"")</f>
        <v>0</v>
      </c>
      <c r="L30" s="163">
        <f>_xlfn.IFERROR(VLOOKUP(B30,'[1]Слалом'!$B$4:$T$35,16,FALSE),"")</f>
        <v>0.04095578703703704</v>
      </c>
      <c r="M30" s="91">
        <f>_xlfn.IFERROR(VLOOKUP(B30,'[1]Слалом'!$B$4:$T$35,17,FALSE),"")</f>
        <v>0.002992013888888889</v>
      </c>
      <c r="N30" s="138">
        <f>_xlfn.IFERROR(VLOOKUP(B30,'[1]Слалом'!$B$4:$T$35,18,FALSE),"")</f>
        <v>16</v>
      </c>
      <c r="O30" s="139">
        <f>_xlfn.IFERROR(VLOOKUP(B30,'[1]Слалом'!$B$4:$T$35,19,FALSE),"")</f>
        <v>75</v>
      </c>
      <c r="P30" s="98">
        <f>IF($C$20="","",_xlfn.IFERROR(IF(HLOOKUP('[1]Соревнования'!$B$11,'[1]Разряды'!$AF$3:$BI$13,N30+1,FALSE)=0,"",HLOOKUP('[1]Соревнования'!$B$11,'[1]Разряды'!$AF$3:$BI$13,N30+1,FALSE)),""))</f>
      </c>
      <c r="Q30" s="138" t="s">
        <v>16</v>
      </c>
      <c r="R30" s="139" t="s">
        <v>16</v>
      </c>
      <c r="S30" s="98" t="s">
        <v>16</v>
      </c>
    </row>
    <row r="31" spans="1:19" ht="54.75" customHeight="1">
      <c r="A31" s="28">
        <f t="shared" si="0"/>
      </c>
      <c r="B31" s="87">
        <v>17</v>
      </c>
      <c r="C31" s="137" t="str">
        <f>_xlfn.IFERROR(VLOOKUP(B31,'[1]Слалом'!$B$4:$T$35,3,FALSE),"")</f>
        <v>ГБОУ 292</v>
      </c>
      <c r="D31" s="137">
        <f>_xlfn.IFERROR(VLOOKUP(B31,'[1]Слалом'!$B$4:$T$35,4,FALSE),"")</f>
        <v>29</v>
      </c>
      <c r="E31" s="89" t="str">
        <f>_xlfn.IFERROR(VLOOKUP(B31,'[1]Слалом'!$B$4:$T$35,5,FALSE),"")</f>
        <v>Гаппоев Адам (3юн, 2009), Зверев Семён (б/р), Гудина Валерия (б/р), Хрусталёва Кристина (б/р), Бондаренко Андрей (б/р), Бельков Дмитрий (б/р)</v>
      </c>
      <c r="F31" s="88" t="str">
        <f>_xlfn.IFERROR(VLOOKUP(B31,'[1]Слалом'!$B$4:$T$35,6,FALSE),"")</f>
        <v>Санкт-Петербург</v>
      </c>
      <c r="G31" s="91">
        <f>_xlfn.IFERROR(VLOOKUP(B31,'[1]Слалом'!$B$4:$T$35,9,FALSE),"")</f>
        <v>0.002880787037037037</v>
      </c>
      <c r="H31" s="91">
        <f>_xlfn.IFERROR(VLOOKUP(B31,'[1]Слалом'!$B$4:$T$35,10,FALSE),"")</f>
        <v>0.00011574074074074073</v>
      </c>
      <c r="I31" s="163">
        <f>_xlfn.IFERROR(VLOOKUP(B31,'[1]Слалом'!$B$4:$T$35,11,FALSE),"")</f>
        <v>0.002996527777777778</v>
      </c>
      <c r="J31" s="91" t="str">
        <f>_xlfn.IFERROR(VLOOKUP(B31,'[1]Слалом'!$B$4:$T$35,14,FALSE),"")</f>
        <v>н/ст</v>
      </c>
      <c r="K31" s="91">
        <f>_xlfn.IFERROR(VLOOKUP(B31,'[1]Слалом'!$B$4:$T$35,15,FALSE),"")</f>
        <v>0</v>
      </c>
      <c r="L31" s="163">
        <f>_xlfn.IFERROR(VLOOKUP(B31,'[1]Слалом'!$B$4:$T$35,16,FALSE),"")</f>
        <v>0.04095578703703704</v>
      </c>
      <c r="M31" s="91">
        <f>_xlfn.IFERROR(VLOOKUP(B31,'[1]Слалом'!$B$4:$T$35,17,FALSE),"")</f>
        <v>0.002996527777777778</v>
      </c>
      <c r="N31" s="138">
        <f>_xlfn.IFERROR(VLOOKUP(B31,'[1]Слалом'!$B$4:$T$35,18,FALSE),"")</f>
        <v>17</v>
      </c>
      <c r="O31" s="139">
        <f>_xlfn.IFERROR(VLOOKUP(B31,'[1]Слалом'!$B$4:$T$35,19,FALSE),"")</f>
        <v>60</v>
      </c>
      <c r="P31" s="98">
        <f>IF($C$20="","",_xlfn.IFERROR(IF(HLOOKUP('[1]Соревнования'!$B$11,'[1]Разряды'!$AF$3:$BI$13,N31+1,FALSE)=0,"",HLOOKUP('[1]Соревнования'!$B$11,'[1]Разряды'!$AF$3:$BI$13,N31+1,FALSE)),""))</f>
      </c>
      <c r="Q31" s="138" t="s">
        <v>16</v>
      </c>
      <c r="R31" s="139" t="s">
        <v>16</v>
      </c>
      <c r="S31" s="98" t="s">
        <v>16</v>
      </c>
    </row>
    <row r="32" spans="1:19" ht="54.75" customHeight="1">
      <c r="A32" s="28">
        <f t="shared" si="0"/>
      </c>
      <c r="B32" s="87">
        <v>18</v>
      </c>
      <c r="C32" s="137" t="str">
        <f>_xlfn.IFERROR(VLOOKUP(B32,'[1]Слалом'!$B$4:$T$35,3,FALSE),"")</f>
        <v>ДДЮТ ФР РН</v>
      </c>
      <c r="D32" s="137">
        <f>_xlfn.IFERROR(VLOOKUP(B32,'[1]Слалом'!$B$4:$T$35,4,FALSE),"")</f>
        <v>47</v>
      </c>
      <c r="E32" s="89" t="str">
        <f>_xlfn.IFERROR(VLOOKUP(B32,'[1]Слалом'!$B$4:$T$35,5,FALSE),"")</f>
        <v>Идоленко Татьяна (б/р), Баркевич Максим (б/р), Цветкова Милана (б/р), Ефремов Никита (б/р), Томаржевская Елизавета (б/р), Резниченко Кристина (б/р)</v>
      </c>
      <c r="F32" s="88" t="str">
        <f>_xlfn.IFERROR(VLOOKUP(B32,'[1]Слалом'!$B$4:$T$35,6,FALSE),"")</f>
        <v>Санкт-Петербург</v>
      </c>
      <c r="G32" s="91">
        <f>_xlfn.IFERROR(VLOOKUP(B32,'[1]Слалом'!$B$4:$T$35,9,FALSE),"")</f>
        <v>0.0028984953703703707</v>
      </c>
      <c r="H32" s="91">
        <f>_xlfn.IFERROR(VLOOKUP(B32,'[1]Слалом'!$B$4:$T$35,10,FALSE),"")</f>
        <v>0.00011574074074074073</v>
      </c>
      <c r="I32" s="163">
        <f>_xlfn.IFERROR(VLOOKUP(B32,'[1]Слалом'!$B$4:$T$35,11,FALSE),"")</f>
        <v>0.0030142361111111116</v>
      </c>
      <c r="J32" s="91" t="str">
        <f>_xlfn.IFERROR(VLOOKUP(B32,'[1]Слалом'!$B$4:$T$35,14,FALSE),"")</f>
        <v>н/ст</v>
      </c>
      <c r="K32" s="91">
        <f>_xlfn.IFERROR(VLOOKUP(B32,'[1]Слалом'!$B$4:$T$35,15,FALSE),"")</f>
        <v>0</v>
      </c>
      <c r="L32" s="163">
        <f>_xlfn.IFERROR(VLOOKUP(B32,'[1]Слалом'!$B$4:$T$35,16,FALSE),"")</f>
        <v>0.04095578703703704</v>
      </c>
      <c r="M32" s="91">
        <f>_xlfn.IFERROR(VLOOKUP(B32,'[1]Слалом'!$B$4:$T$35,17,FALSE),"")</f>
        <v>0.0030142361111111116</v>
      </c>
      <c r="N32" s="138">
        <f>_xlfn.IFERROR(VLOOKUP(B32,'[1]Слалом'!$B$4:$T$35,18,FALSE),"")</f>
        <v>18</v>
      </c>
      <c r="O32" s="139">
        <f>_xlfn.IFERROR(VLOOKUP(B32,'[1]Слалом'!$B$4:$T$35,19,FALSE),"")</f>
        <v>45</v>
      </c>
      <c r="P32" s="98">
        <f>IF($C$20="","",_xlfn.IFERROR(IF(HLOOKUP('[1]Соревнования'!$B$11,'[1]Разряды'!$AF$3:$BI$13,N32+1,FALSE)=0,"",HLOOKUP('[1]Соревнования'!$B$11,'[1]Разряды'!$AF$3:$BI$13,N32+1,FALSE)),""))</f>
      </c>
      <c r="Q32" s="138" t="s">
        <v>16</v>
      </c>
      <c r="R32" s="139" t="s">
        <v>16</v>
      </c>
      <c r="S32" s="98" t="s">
        <v>16</v>
      </c>
    </row>
    <row r="33" spans="1:19" ht="54.75" customHeight="1">
      <c r="A33" s="28">
        <f t="shared" si="0"/>
      </c>
      <c r="B33" s="87">
        <v>19</v>
      </c>
      <c r="C33" s="137" t="str">
        <f>_xlfn.IFERROR(VLOOKUP(B33,'[1]Слалом'!$B$4:$T$35,3,FALSE),"")</f>
        <v>Т/к Остров</v>
      </c>
      <c r="D33" s="137" t="str">
        <f>_xlfn.IFERROR(VLOOKUP(B33,'[1]Слалом'!$B$4:$T$35,4,FALSE),"")</f>
        <v>1_10</v>
      </c>
      <c r="E33" s="89" t="str">
        <f>_xlfn.IFERROR(VLOOKUP(B33,'[1]Слалом'!$B$4:$T$35,5,FALSE),"")</f>
        <v>Селезнёв Елисей (б/р), Машура Ксюша (б/р), Ладина Полина (б/р), Некрасова Рита (б/р), Тишкина Дима (б/р), Щербакова Маша (б/р)</v>
      </c>
      <c r="F33" s="88" t="str">
        <f>_xlfn.IFERROR(VLOOKUP(B33,'[1]Слалом'!$B$4:$T$35,6,FALSE),"")</f>
        <v>Санкт-Петербург</v>
      </c>
      <c r="G33" s="91">
        <f>_xlfn.IFERROR(VLOOKUP(B33,'[1]Слалом'!$B$4:$T$35,9,FALSE),"")</f>
        <v>0.0030663194444444444</v>
      </c>
      <c r="H33" s="91">
        <f>_xlfn.IFERROR(VLOOKUP(B33,'[1]Слалом'!$B$4:$T$35,10,FALSE),"")</f>
        <v>0</v>
      </c>
      <c r="I33" s="163">
        <f>_xlfn.IFERROR(VLOOKUP(B33,'[1]Слалом'!$B$4:$T$35,11,FALSE),"")</f>
        <v>0.0030663194444444444</v>
      </c>
      <c r="J33" s="91" t="str">
        <f>_xlfn.IFERROR(VLOOKUP(B33,'[1]Слалом'!$B$4:$T$35,14,FALSE),"")</f>
        <v>н/ст</v>
      </c>
      <c r="K33" s="91">
        <f>_xlfn.IFERROR(VLOOKUP(B33,'[1]Слалом'!$B$4:$T$35,15,FALSE),"")</f>
        <v>0</v>
      </c>
      <c r="L33" s="163">
        <f>_xlfn.IFERROR(VLOOKUP(B33,'[1]Слалом'!$B$4:$T$35,16,FALSE),"")</f>
        <v>0.04095578703703704</v>
      </c>
      <c r="M33" s="91">
        <f>_xlfn.IFERROR(VLOOKUP(B33,'[1]Слалом'!$B$4:$T$35,17,FALSE),"")</f>
        <v>0.0030663194444444444</v>
      </c>
      <c r="N33" s="138">
        <f>_xlfn.IFERROR(VLOOKUP(B33,'[1]Слалом'!$B$4:$T$35,18,FALSE),"")</f>
        <v>19</v>
      </c>
      <c r="O33" s="139">
        <f>_xlfn.IFERROR(VLOOKUP(B33,'[1]Слалом'!$B$4:$T$35,19,FALSE),"")</f>
        <v>30</v>
      </c>
      <c r="P33" s="98">
        <f>IF($C$20="","",_xlfn.IFERROR(IF(HLOOKUP('[1]Соревнования'!$B$11,'[1]Разряды'!$AF$3:$BI$13,N33+1,FALSE)=0,"",HLOOKUP('[1]Соревнования'!$B$11,'[1]Разряды'!$AF$3:$BI$13,N33+1,FALSE)),""))</f>
      </c>
      <c r="Q33" s="138" t="s">
        <v>16</v>
      </c>
      <c r="R33" s="139" t="s">
        <v>16</v>
      </c>
      <c r="S33" s="98" t="s">
        <v>16</v>
      </c>
    </row>
    <row r="34" spans="1:19" ht="54.75" customHeight="1">
      <c r="A34" s="28">
        <f t="shared" si="0"/>
      </c>
      <c r="B34" s="87">
        <v>20</v>
      </c>
      <c r="C34" s="137" t="str">
        <f>_xlfn.IFERROR(VLOOKUP(B34,'[1]Слалом'!$B$4:$T$35,3,FALSE),"")</f>
        <v>Ветерок</v>
      </c>
      <c r="D34" s="137">
        <f>_xlfn.IFERROR(VLOOKUP(B34,'[1]Слалом'!$B$4:$T$35,4,FALSE),"")</f>
        <v>35</v>
      </c>
      <c r="E34" s="89" t="str">
        <f>_xlfn.IFERROR(VLOOKUP(B34,'[1]Слалом'!$B$4:$T$35,5,FALSE),"")</f>
        <v>Берлин Лев (б/р), Чебанова Мария (б/р), Широкова Анна (б/р), Березин Фёдор (б/р), Шим Люба (б/р), Антипова Вика (б/р)</v>
      </c>
      <c r="F34" s="88" t="str">
        <f>_xlfn.IFERROR(VLOOKUP(B34,'[1]Слалом'!$B$4:$T$35,6,FALSE),"")</f>
        <v>Санкт-Петербург</v>
      </c>
      <c r="G34" s="91">
        <f>_xlfn.IFERROR(VLOOKUP(B34,'[1]Слалом'!$B$4:$T$35,9,FALSE),"")</f>
        <v>0.0031539351851851854</v>
      </c>
      <c r="H34" s="91">
        <f>_xlfn.IFERROR(VLOOKUP(B34,'[1]Слалом'!$B$4:$T$35,10,FALSE),"")</f>
        <v>0</v>
      </c>
      <c r="I34" s="163">
        <f>_xlfn.IFERROR(VLOOKUP(B34,'[1]Слалом'!$B$4:$T$35,11,FALSE),"")</f>
        <v>0.0031539351851851854</v>
      </c>
      <c r="J34" s="91" t="str">
        <f>_xlfn.IFERROR(VLOOKUP(B34,'[1]Слалом'!$B$4:$T$35,14,FALSE),"")</f>
        <v>н/ст</v>
      </c>
      <c r="K34" s="91">
        <f>_xlfn.IFERROR(VLOOKUP(B34,'[1]Слалом'!$B$4:$T$35,15,FALSE),"")</f>
        <v>0</v>
      </c>
      <c r="L34" s="163">
        <f>_xlfn.IFERROR(VLOOKUP(B34,'[1]Слалом'!$B$4:$T$35,16,FALSE),"")</f>
        <v>0.04095578703703704</v>
      </c>
      <c r="M34" s="91">
        <f>_xlfn.IFERROR(VLOOKUP(B34,'[1]Слалом'!$B$4:$T$35,17,FALSE),"")</f>
        <v>0.0031539351851851854</v>
      </c>
      <c r="N34" s="138">
        <f>_xlfn.IFERROR(VLOOKUP(B34,'[1]Слалом'!$B$4:$T$35,18,FALSE),"")</f>
        <v>20</v>
      </c>
      <c r="O34" s="139">
        <f>_xlfn.IFERROR(VLOOKUP(B34,'[1]Слалом'!$B$4:$T$35,19,FALSE),"")</f>
        <v>15</v>
      </c>
      <c r="P34" s="98">
        <f>IF($C$20="","",_xlfn.IFERROR(IF(HLOOKUP('[1]Соревнования'!$B$11,'[1]Разряды'!$AF$3:$BI$13,N34+1,FALSE)=0,"",HLOOKUP('[1]Соревнования'!$B$11,'[1]Разряды'!$AF$3:$BI$13,N34+1,FALSE)),""))</f>
      </c>
      <c r="Q34" s="138" t="s">
        <v>16</v>
      </c>
      <c r="R34" s="139" t="s">
        <v>16</v>
      </c>
      <c r="S34" s="98" t="s">
        <v>16</v>
      </c>
    </row>
    <row r="35" spans="1:19" ht="54.75" customHeight="1">
      <c r="A35" s="28">
        <f t="shared" si="0"/>
      </c>
      <c r="B35" s="87">
        <v>21</v>
      </c>
      <c r="C35" s="137" t="str">
        <f>_xlfn.IFERROR(VLOOKUP(B35,'[1]Слалом'!$B$4:$T$35,3,FALSE),"")</f>
        <v>Гор_Сютур_Остров</v>
      </c>
      <c r="D35" s="137">
        <f>_xlfn.IFERROR(VLOOKUP(B35,'[1]Слалом'!$B$4:$T$35,4,FALSE),"")</f>
        <v>46</v>
      </c>
      <c r="E35" s="89" t="str">
        <f>_xlfn.IFERROR(VLOOKUP(B35,'[1]Слалом'!$B$4:$T$35,5,FALSE),"")</f>
        <v>Степанова Арина (б/р), Лыдин Андрей (б/р), Ульянов Андрей (б/р), Нестерова Катя (б/р), Бакишева Маша (б/р), Абрамова Полина (б/р)</v>
      </c>
      <c r="F35" s="88" t="str">
        <f>_xlfn.IFERROR(VLOOKUP(B35,'[1]Слалом'!$B$4:$T$35,6,FALSE),"")</f>
        <v>Санкт-Петербург</v>
      </c>
      <c r="G35" s="91">
        <f>_xlfn.IFERROR(VLOOKUP(B35,'[1]Слалом'!$B$4:$T$35,9,FALSE),"")</f>
        <v>0.0031263888888888886</v>
      </c>
      <c r="H35" s="91">
        <f>_xlfn.IFERROR(VLOOKUP(B35,'[1]Слалом'!$B$4:$T$35,10,FALSE),"")</f>
        <v>0.00011574074074074073</v>
      </c>
      <c r="I35" s="163">
        <f>_xlfn.IFERROR(VLOOKUP(B35,'[1]Слалом'!$B$4:$T$35,11,FALSE),"")</f>
        <v>0.0032421296296296295</v>
      </c>
      <c r="J35" s="91" t="str">
        <f>_xlfn.IFERROR(VLOOKUP(B35,'[1]Слалом'!$B$4:$T$35,14,FALSE),"")</f>
        <v>н/ст</v>
      </c>
      <c r="K35" s="91">
        <f>_xlfn.IFERROR(VLOOKUP(B35,'[1]Слалом'!$B$4:$T$35,15,FALSE),"")</f>
        <v>0</v>
      </c>
      <c r="L35" s="163">
        <f>_xlfn.IFERROR(VLOOKUP(B35,'[1]Слалом'!$B$4:$T$35,16,FALSE),"")</f>
        <v>0.04095578703703704</v>
      </c>
      <c r="M35" s="91">
        <f>_xlfn.IFERROR(VLOOKUP(B35,'[1]Слалом'!$B$4:$T$35,17,FALSE),"")</f>
        <v>0.0032421296296296295</v>
      </c>
      <c r="N35" s="138">
        <f>_xlfn.IFERROR(VLOOKUP(B35,'[1]Слалом'!$B$4:$T$35,18,FALSE),"")</f>
        <v>21</v>
      </c>
      <c r="O35" s="139">
        <f>_xlfn.IFERROR(VLOOKUP(B35,'[1]Слалом'!$B$4:$T$35,19,FALSE),"")</f>
        <v>0</v>
      </c>
      <c r="P35" s="98">
        <f>IF($C$20="","",_xlfn.IFERROR(IF(HLOOKUP('[1]Соревнования'!$B$11,'[1]Разряды'!$AF$3:$BI$13,N35+1,FALSE)=0,"",HLOOKUP('[1]Соревнования'!$B$11,'[1]Разряды'!$AF$3:$BI$13,N35+1,FALSE)),""))</f>
      </c>
      <c r="Q35" s="138" t="s">
        <v>16</v>
      </c>
      <c r="R35" s="139" t="s">
        <v>16</v>
      </c>
      <c r="S35" s="98" t="s">
        <v>16</v>
      </c>
    </row>
    <row r="36" spans="1:19" ht="54.75" customHeight="1">
      <c r="A36" s="28">
        <f t="shared" si="0"/>
      </c>
      <c r="B36" s="87">
        <v>22</v>
      </c>
      <c r="C36" s="137" t="str">
        <f>_xlfn.IFERROR(VLOOKUP(B36,'[1]Слалом'!$B$4:$T$35,3,FALSE),"")</f>
        <v>Чёрный дракон</v>
      </c>
      <c r="D36" s="137" t="str">
        <f>_xlfn.IFERROR(VLOOKUP(B36,'[1]Слалом'!$B$4:$T$35,4,FALSE),"")</f>
        <v>1_13</v>
      </c>
      <c r="E36" s="89" t="str">
        <f>_xlfn.IFERROR(VLOOKUP(B36,'[1]Слалом'!$B$4:$T$35,5,FALSE),"")</f>
        <v>Голик Илья (б/р), Голик Данил (б/р), Киселёв Артур (б/р), Киселёв Андрей (б/р), Савран Рома (б/р), Егоров Андрей (б/р), Сиклин Дима (б/р)</v>
      </c>
      <c r="F36" s="88" t="str">
        <f>_xlfn.IFERROR(VLOOKUP(B36,'[1]Слалом'!$B$4:$T$35,6,FALSE),"")</f>
        <v>Санкт-Петербург</v>
      </c>
      <c r="G36" s="91">
        <f>_xlfn.IFERROR(VLOOKUP(B36,'[1]Слалом'!$B$4:$T$35,9,FALSE),"")</f>
        <v>0.002676041666666667</v>
      </c>
      <c r="H36" s="91">
        <f>_xlfn.IFERROR(VLOOKUP(B36,'[1]Слалом'!$B$4:$T$35,10,FALSE),"")</f>
        <v>0.0005787037037037037</v>
      </c>
      <c r="I36" s="163">
        <f>_xlfn.IFERROR(VLOOKUP(B36,'[1]Слалом'!$B$4:$T$35,11,FALSE),"")</f>
        <v>0.0032547453703703705</v>
      </c>
      <c r="J36" s="91" t="str">
        <f>_xlfn.IFERROR(VLOOKUP(B36,'[1]Слалом'!$B$4:$T$35,14,FALSE),"")</f>
        <v>н/ст</v>
      </c>
      <c r="K36" s="91">
        <f>_xlfn.IFERROR(VLOOKUP(B36,'[1]Слалом'!$B$4:$T$35,15,FALSE),"")</f>
        <v>0</v>
      </c>
      <c r="L36" s="163">
        <f>_xlfn.IFERROR(VLOOKUP(B36,'[1]Слалом'!$B$4:$T$35,16,FALSE),"")</f>
        <v>0.04095578703703704</v>
      </c>
      <c r="M36" s="91">
        <f>_xlfn.IFERROR(VLOOKUP(B36,'[1]Слалом'!$B$4:$T$35,17,FALSE),"")</f>
        <v>0.0032547453703703705</v>
      </c>
      <c r="N36" s="138">
        <f>_xlfn.IFERROR(VLOOKUP(B36,'[1]Слалом'!$B$4:$T$35,18,FALSE),"")</f>
        <v>22</v>
      </c>
      <c r="O36" s="139">
        <f>_xlfn.IFERROR(VLOOKUP(B36,'[1]Слалом'!$B$4:$T$35,19,FALSE),"")</f>
        <v>0</v>
      </c>
      <c r="P36" s="98">
        <f>IF($C$20="","",_xlfn.IFERROR(IF(HLOOKUP('[1]Соревнования'!$B$11,'[1]Разряды'!$AF$3:$BI$13,N36+1,FALSE)=0,"",HLOOKUP('[1]Соревнования'!$B$11,'[1]Разряды'!$AF$3:$BI$13,N36+1,FALSE)),""))</f>
      </c>
      <c r="Q36" s="138" t="s">
        <v>16</v>
      </c>
      <c r="R36" s="139" t="s">
        <v>16</v>
      </c>
      <c r="S36" s="98" t="s">
        <v>16</v>
      </c>
    </row>
    <row r="37" spans="1:19" ht="54.75" customHeight="1">
      <c r="A37" s="28">
        <f t="shared" si="0"/>
      </c>
      <c r="B37" s="87">
        <v>23</v>
      </c>
      <c r="C37" s="137" t="str">
        <f>_xlfn.IFERROR(VLOOKUP(B37,'[1]Слалом'!$B$4:$T$35,3,FALSE),"")</f>
        <v>Чёрные драконы</v>
      </c>
      <c r="D37" s="137" t="str">
        <f>_xlfn.IFERROR(VLOOKUP(B37,'[1]Слалом'!$B$4:$T$35,4,FALSE),"")</f>
        <v>36_1</v>
      </c>
      <c r="E37" s="89" t="str">
        <f>_xlfn.IFERROR(VLOOKUP(B37,'[1]Слалом'!$B$4:$T$35,5,FALSE),"")</f>
        <v>Голик Илья (б/р), Голик Данил (б/р), Савран Рома (б/р), Киселёв Артур (б/р), Силкин Дима (б/р), Арнользи Мария (б/р)</v>
      </c>
      <c r="F37" s="88" t="str">
        <f>_xlfn.IFERROR(VLOOKUP(B37,'[1]Слалом'!$B$4:$T$35,6,FALSE),"")</f>
        <v>Санкт-Петербург</v>
      </c>
      <c r="G37" s="91">
        <f>_xlfn.IFERROR(VLOOKUP(B37,'[1]Слалом'!$B$4:$T$35,9,FALSE),"")</f>
        <v>0.0033129629629629633</v>
      </c>
      <c r="H37" s="91">
        <f>_xlfn.IFERROR(VLOOKUP(B37,'[1]Слалом'!$B$4:$T$35,10,FALSE),"")</f>
        <v>0</v>
      </c>
      <c r="I37" s="163">
        <f>_xlfn.IFERROR(VLOOKUP(B37,'[1]Слалом'!$B$4:$T$35,11,FALSE),"")</f>
        <v>0.0033129629629629633</v>
      </c>
      <c r="J37" s="91" t="str">
        <f>_xlfn.IFERROR(VLOOKUP(B37,'[1]Слалом'!$B$4:$T$35,14,FALSE),"")</f>
        <v>н/ст</v>
      </c>
      <c r="K37" s="91">
        <f>_xlfn.IFERROR(VLOOKUP(B37,'[1]Слалом'!$B$4:$T$35,15,FALSE),"")</f>
        <v>0</v>
      </c>
      <c r="L37" s="163">
        <f>_xlfn.IFERROR(VLOOKUP(B37,'[1]Слалом'!$B$4:$T$35,16,FALSE),"")</f>
        <v>0.04095578703703704</v>
      </c>
      <c r="M37" s="91">
        <f>_xlfn.IFERROR(VLOOKUP(B37,'[1]Слалом'!$B$4:$T$35,17,FALSE),"")</f>
        <v>0.0033129629629629633</v>
      </c>
      <c r="N37" s="138">
        <f>_xlfn.IFERROR(VLOOKUP(B37,'[1]Слалом'!$B$4:$T$35,18,FALSE),"")</f>
        <v>23</v>
      </c>
      <c r="O37" s="139">
        <f>_xlfn.IFERROR(VLOOKUP(B37,'[1]Слалом'!$B$4:$T$35,19,FALSE),"")</f>
        <v>0</v>
      </c>
      <c r="P37" s="98">
        <f>IF($C$20="","",_xlfn.IFERROR(IF(HLOOKUP('[1]Соревнования'!$B$11,'[1]Разряды'!$AF$3:$BI$13,N37+1,FALSE)=0,"",HLOOKUP('[1]Соревнования'!$B$11,'[1]Разряды'!$AF$3:$BI$13,N37+1,FALSE)),""))</f>
      </c>
      <c r="Q37" s="138" t="s">
        <v>16</v>
      </c>
      <c r="R37" s="139" t="s">
        <v>16</v>
      </c>
      <c r="S37" s="98" t="s">
        <v>16</v>
      </c>
    </row>
    <row r="38" spans="1:19" ht="54.75" customHeight="1">
      <c r="A38" s="28">
        <f t="shared" si="0"/>
      </c>
      <c r="B38" s="87">
        <v>24</v>
      </c>
      <c r="C38" s="137" t="str">
        <f>_xlfn.IFERROR(VLOOKUP(B38,'[1]Слалом'!$B$4:$T$35,3,FALSE),"")</f>
        <v>Штурм</v>
      </c>
      <c r="D38" s="137" t="str">
        <f>_xlfn.IFERROR(VLOOKUP(B38,'[1]Слалом'!$B$4:$T$35,4,FALSE),"")</f>
        <v>1_9</v>
      </c>
      <c r="E38" s="89" t="str">
        <f>_xlfn.IFERROR(VLOOKUP(B38,'[1]Слалом'!$B$4:$T$35,5,FALSE),"")</f>
        <v>Широкова Настя (б/р), Кропачёва Ксения (б/р), Кропачёва Анастасия (б/р), Бубен Артём (б/р), Пединская Кристина (б/р), Репин Василий (б/р)</v>
      </c>
      <c r="F38" s="88" t="str">
        <f>_xlfn.IFERROR(VLOOKUP(B38,'[1]Слалом'!$B$4:$T$35,6,FALSE),"")</f>
        <v>Санкт-Петербург</v>
      </c>
      <c r="G38" s="91">
        <f>_xlfn.IFERROR(VLOOKUP(B38,'[1]Слалом'!$B$4:$T$35,9,FALSE),"")</f>
        <v>0.0037922453703703707</v>
      </c>
      <c r="H38" s="91">
        <f>_xlfn.IFERROR(VLOOKUP(B38,'[1]Слалом'!$B$4:$T$35,10,FALSE),"")</f>
        <v>0</v>
      </c>
      <c r="I38" s="163">
        <f>_xlfn.IFERROR(VLOOKUP(B38,'[1]Слалом'!$B$4:$T$35,11,FALSE),"")</f>
        <v>0.0037922453703703707</v>
      </c>
      <c r="J38" s="91" t="str">
        <f>_xlfn.IFERROR(VLOOKUP(B38,'[1]Слалом'!$B$4:$T$35,14,FALSE),"")</f>
        <v>н/ст</v>
      </c>
      <c r="K38" s="91">
        <f>_xlfn.IFERROR(VLOOKUP(B38,'[1]Слалом'!$B$4:$T$35,15,FALSE),"")</f>
        <v>0</v>
      </c>
      <c r="L38" s="163">
        <f>_xlfn.IFERROR(VLOOKUP(B38,'[1]Слалом'!$B$4:$T$35,16,FALSE),"")</f>
        <v>0.04095578703703704</v>
      </c>
      <c r="M38" s="91">
        <f>_xlfn.IFERROR(VLOOKUP(B38,'[1]Слалом'!$B$4:$T$35,17,FALSE),"")</f>
        <v>0.0037922453703703707</v>
      </c>
      <c r="N38" s="138">
        <f>_xlfn.IFERROR(VLOOKUP(B38,'[1]Слалом'!$B$4:$T$35,18,FALSE),"")</f>
        <v>24</v>
      </c>
      <c r="O38" s="139">
        <f>_xlfn.IFERROR(VLOOKUP(B38,'[1]Слалом'!$B$4:$T$35,19,FALSE),"")</f>
        <v>0</v>
      </c>
      <c r="P38" s="98">
        <f>IF($C$20="","",_xlfn.IFERROR(IF(HLOOKUP('[1]Соревнования'!$B$11,'[1]Разряды'!$AF$3:$BI$13,N38+1,FALSE)=0,"",HLOOKUP('[1]Соревнования'!$B$11,'[1]Разряды'!$AF$3:$BI$13,N38+1,FALSE)),""))</f>
      </c>
      <c r="Q38" s="138" t="s">
        <v>16</v>
      </c>
      <c r="R38" s="139" t="s">
        <v>16</v>
      </c>
      <c r="S38" s="98" t="s">
        <v>16</v>
      </c>
    </row>
    <row r="39" spans="1:19" ht="54.75" customHeight="1">
      <c r="A39" s="28">
        <f t="shared" si="0"/>
      </c>
      <c r="B39" s="87">
        <v>25</v>
      </c>
      <c r="C39" s="137" t="str">
        <f>_xlfn.IFERROR(VLOOKUP(B39,'[1]Слалом'!$B$4:$T$35,3,FALSE),"")</f>
        <v>Т/К Остров 2</v>
      </c>
      <c r="D39" s="137" t="str">
        <f>_xlfn.IFERROR(VLOOKUP(B39,'[1]Слалом'!$B$4:$T$35,4,FALSE),"")</f>
        <v>1_10(2)</v>
      </c>
      <c r="E39" s="89" t="str">
        <f>_xlfn.IFERROR(VLOOKUP(B39,'[1]Слалом'!$B$4:$T$35,5,FALSE),"")</f>
        <v>Ким Миша (б/р), Шаталова Карина (б/р), Ким Кристина (б/р), Афанасьвева Катя (б/р), Ладина Полина (б/р), Тишкин Дима (б/р)</v>
      </c>
      <c r="F39" s="88" t="str">
        <f>_xlfn.IFERROR(VLOOKUP(B39,'[1]Слалом'!$B$4:$T$35,6,FALSE),"")</f>
        <v>Санкт-Петербург</v>
      </c>
      <c r="G39" s="91">
        <f>_xlfn.IFERROR(VLOOKUP(B39,'[1]Слалом'!$B$4:$T$35,9,FALSE),"")</f>
        <v>0.002669560185185185</v>
      </c>
      <c r="H39" s="91">
        <f>_xlfn.IFERROR(VLOOKUP(B39,'[1]Слалом'!$B$4:$T$35,10,FALSE),"")</f>
        <v>0.0011574074074074073</v>
      </c>
      <c r="I39" s="163">
        <f>_xlfn.IFERROR(VLOOKUP(B39,'[1]Слалом'!$B$4:$T$35,11,FALSE),"")</f>
        <v>0.0038269675925925923</v>
      </c>
      <c r="J39" s="91" t="str">
        <f>_xlfn.IFERROR(VLOOKUP(B39,'[1]Слалом'!$B$4:$T$35,14,FALSE),"")</f>
        <v>н/ст</v>
      </c>
      <c r="K39" s="91">
        <f>_xlfn.IFERROR(VLOOKUP(B39,'[1]Слалом'!$B$4:$T$35,15,FALSE),"")</f>
        <v>0</v>
      </c>
      <c r="L39" s="163">
        <f>_xlfn.IFERROR(VLOOKUP(B39,'[1]Слалом'!$B$4:$T$35,16,FALSE),"")</f>
        <v>0.04095578703703704</v>
      </c>
      <c r="M39" s="91">
        <f>_xlfn.IFERROR(VLOOKUP(B39,'[1]Слалом'!$B$4:$T$35,17,FALSE),"")</f>
        <v>0.0038269675925925923</v>
      </c>
      <c r="N39" s="138">
        <f>_xlfn.IFERROR(VLOOKUP(B39,'[1]Слалом'!$B$4:$T$35,18,FALSE),"")</f>
        <v>25</v>
      </c>
      <c r="O39" s="139">
        <f>_xlfn.IFERROR(VLOOKUP(B39,'[1]Слалом'!$B$4:$T$35,19,FALSE),"")</f>
        <v>0</v>
      </c>
      <c r="P39" s="98">
        <f>IF($C$20="","",_xlfn.IFERROR(IF(HLOOKUP('[1]Соревнования'!$B$11,'[1]Разряды'!$AF$3:$BI$13,N39+1,FALSE)=0,"",HLOOKUP('[1]Соревнования'!$B$11,'[1]Разряды'!$AF$3:$BI$13,N39+1,FALSE)),""))</f>
      </c>
      <c r="Q39" s="138" t="s">
        <v>16</v>
      </c>
      <c r="R39" s="139" t="s">
        <v>16</v>
      </c>
      <c r="S39" s="98" t="s">
        <v>16</v>
      </c>
    </row>
    <row r="40" spans="1:19" ht="54.75" customHeight="1">
      <c r="A40" s="28">
        <f t="shared" si="0"/>
      </c>
      <c r="B40" s="87">
        <v>26</v>
      </c>
      <c r="C40" s="137" t="str">
        <f>_xlfn.IFERROR(VLOOKUP(B40,'[1]Слалом'!$B$4:$T$35,3,FALSE),"")</f>
        <v>Алексеевские</v>
      </c>
      <c r="D40" s="137" t="str">
        <f>_xlfn.IFERROR(VLOOKUP(B40,'[1]Слалом'!$B$4:$T$35,4,FALSE),"")</f>
        <v>1_1</v>
      </c>
      <c r="E40" s="89" t="str">
        <f>_xlfn.IFERROR(VLOOKUP(B40,'[1]Слалом'!$B$4:$T$35,5,FALSE),"")</f>
        <v>Медведева Василиса (б/р), Андреева Лена (б/р), Тихонов Вова (б/р), Пухов Валя (б/р), Виноградов Артём (б/р), Чистович Никита (б/р)</v>
      </c>
      <c r="F40" s="88" t="str">
        <f>_xlfn.IFERROR(VLOOKUP(B40,'[1]Слалом'!$B$4:$T$35,6,FALSE),"")</f>
        <v>Санкт-Петербург</v>
      </c>
      <c r="G40" s="91">
        <f>_xlfn.IFERROR(VLOOKUP(B40,'[1]Слалом'!$B$4:$T$35,9,FALSE),"")</f>
        <v>0.003946296296296297</v>
      </c>
      <c r="H40" s="91">
        <f>_xlfn.IFERROR(VLOOKUP(B40,'[1]Слалом'!$B$4:$T$35,10,FALSE),"")</f>
        <v>0</v>
      </c>
      <c r="I40" s="163">
        <f>_xlfn.IFERROR(VLOOKUP(B40,'[1]Слалом'!$B$4:$T$35,11,FALSE),"")</f>
        <v>0.003946296296296297</v>
      </c>
      <c r="J40" s="91" t="str">
        <f>_xlfn.IFERROR(VLOOKUP(B40,'[1]Слалом'!$B$4:$T$35,14,FALSE),"")</f>
        <v>н/ст</v>
      </c>
      <c r="K40" s="91">
        <f>_xlfn.IFERROR(VLOOKUP(B40,'[1]Слалом'!$B$4:$T$35,15,FALSE),"")</f>
        <v>0</v>
      </c>
      <c r="L40" s="163">
        <f>_xlfn.IFERROR(VLOOKUP(B40,'[1]Слалом'!$B$4:$T$35,16,FALSE),"")</f>
        <v>0.04095578703703704</v>
      </c>
      <c r="M40" s="91">
        <f>_xlfn.IFERROR(VLOOKUP(B40,'[1]Слалом'!$B$4:$T$35,17,FALSE),"")</f>
        <v>0.003946296296296297</v>
      </c>
      <c r="N40" s="138">
        <f>_xlfn.IFERROR(VLOOKUP(B40,'[1]Слалом'!$B$4:$T$35,18,FALSE),"")</f>
        <v>26</v>
      </c>
      <c r="O40" s="139">
        <f>_xlfn.IFERROR(VLOOKUP(B40,'[1]Слалом'!$B$4:$T$35,19,FALSE),"")</f>
        <v>0</v>
      </c>
      <c r="P40" s="98">
        <f>IF($C$20="","",_xlfn.IFERROR(IF(HLOOKUP('[1]Соревнования'!$B$11,'[1]Разряды'!$AF$3:$BI$13,N40+1,FALSE)=0,"",HLOOKUP('[1]Соревнования'!$B$11,'[1]Разряды'!$AF$3:$BI$13,N40+1,FALSE)),""))</f>
      </c>
      <c r="Q40" s="138" t="s">
        <v>16</v>
      </c>
      <c r="R40" s="139" t="s">
        <v>16</v>
      </c>
      <c r="S40" s="98" t="s">
        <v>16</v>
      </c>
    </row>
    <row r="41" spans="1:19" ht="54.75" customHeight="1">
      <c r="A41" s="28">
        <f t="shared" si="0"/>
      </c>
      <c r="B41" s="87">
        <v>27</v>
      </c>
      <c r="C41" s="137" t="str">
        <f>_xlfn.IFERROR(VLOOKUP(B41,'[1]Слалом'!$B$4:$T$35,3,FALSE),"")</f>
        <v>Муми-Тролли</v>
      </c>
      <c r="D41" s="137" t="str">
        <f>_xlfn.IFERROR(VLOOKUP(B41,'[1]Слалом'!$B$4:$T$35,4,FALSE),"")</f>
        <v>1_7 </v>
      </c>
      <c r="E41" s="89" t="str">
        <f>_xlfn.IFERROR(VLOOKUP(B41,'[1]Слалом'!$B$4:$T$35,5,FALSE),"")</f>
        <v>Титова Лера (б/р), Калинина Лиза (б/р), Мордасов Гена (б/р), Шип Соня (б/р), Карпов Ярослав (б/р), Подгорная Настасья (б/р)</v>
      </c>
      <c r="F41" s="88" t="str">
        <f>_xlfn.IFERROR(VLOOKUP(B41,'[1]Слалом'!$B$4:$T$35,6,FALSE),"")</f>
        <v>Санкт-Петербург</v>
      </c>
      <c r="G41" s="91">
        <f>_xlfn.IFERROR(VLOOKUP(B41,'[1]Слалом'!$B$4:$T$35,9,FALSE),"")</f>
        <v>0.004169560185185185</v>
      </c>
      <c r="H41" s="91">
        <f>_xlfn.IFERROR(VLOOKUP(B41,'[1]Слалом'!$B$4:$T$35,10,FALSE),"")</f>
        <v>0.00011574074074074073</v>
      </c>
      <c r="I41" s="163">
        <f>_xlfn.IFERROR(VLOOKUP(B41,'[1]Слалом'!$B$4:$T$35,11,FALSE),"")</f>
        <v>0.004285300925925926</v>
      </c>
      <c r="J41" s="91" t="str">
        <f>_xlfn.IFERROR(VLOOKUP(B41,'[1]Слалом'!$B$4:$T$35,14,FALSE),"")</f>
        <v>н/ст</v>
      </c>
      <c r="K41" s="91">
        <f>_xlfn.IFERROR(VLOOKUP(B41,'[1]Слалом'!$B$4:$T$35,15,FALSE),"")</f>
        <v>0</v>
      </c>
      <c r="L41" s="163">
        <f>_xlfn.IFERROR(VLOOKUP(B41,'[1]Слалом'!$B$4:$T$35,16,FALSE),"")</f>
        <v>0.04095578703703704</v>
      </c>
      <c r="M41" s="91">
        <f>_xlfn.IFERROR(VLOOKUP(B41,'[1]Слалом'!$B$4:$T$35,17,FALSE),"")</f>
        <v>0.004285300925925926</v>
      </c>
      <c r="N41" s="138">
        <f>_xlfn.IFERROR(VLOOKUP(B41,'[1]Слалом'!$B$4:$T$35,18,FALSE),"")</f>
        <v>27</v>
      </c>
      <c r="O41" s="139">
        <f>_xlfn.IFERROR(VLOOKUP(B41,'[1]Слалом'!$B$4:$T$35,19,FALSE),"")</f>
        <v>0</v>
      </c>
      <c r="P41" s="98">
        <f>IF($C$20="","",_xlfn.IFERROR(IF(HLOOKUP('[1]Соревнования'!$B$11,'[1]Разряды'!$AF$3:$BI$13,N41+1,FALSE)=0,"",HLOOKUP('[1]Соревнования'!$B$11,'[1]Разряды'!$AF$3:$BI$13,N41+1,FALSE)),""))</f>
      </c>
      <c r="Q41" s="138" t="s">
        <v>16</v>
      </c>
      <c r="R41" s="139" t="s">
        <v>16</v>
      </c>
      <c r="S41" s="98" t="s">
        <v>16</v>
      </c>
    </row>
    <row r="42" spans="1:19" ht="54.75" customHeight="1">
      <c r="A42" s="28">
        <f t="shared" si="0"/>
      </c>
      <c r="B42" s="87">
        <v>28</v>
      </c>
      <c r="C42" s="137" t="str">
        <f>_xlfn.IFERROR(VLOOKUP(B42,'[1]Слалом'!$B$4:$T$35,3,FALSE),"")</f>
        <v>СКИФ ДДТ Приморского района</v>
      </c>
      <c r="D42" s="137">
        <f>_xlfn.IFERROR(VLOOKUP(B42,'[1]Слалом'!$B$4:$T$35,4,FALSE),"")</f>
        <v>26</v>
      </c>
      <c r="E42" s="89" t="str">
        <f>_xlfn.IFERROR(VLOOKUP(B42,'[1]Слалом'!$B$4:$T$35,5,FALSE),"")</f>
        <v>Самоглядов Егор (б/р), Бернотас Дима (б/р), Пол Саша (б/р), Казуров Коля (б/р), Пикалова Настя (б/р), Леонтьева Берта (б/р)</v>
      </c>
      <c r="F42" s="88" t="str">
        <f>_xlfn.IFERROR(VLOOKUP(B42,'[1]Слалом'!$B$4:$T$35,6,FALSE),"")</f>
        <v>Санкт-Петербург</v>
      </c>
      <c r="G42" s="91" t="str">
        <f>_xlfn.IFERROR(VLOOKUP(B42,'[1]Слалом'!$B$4:$T$35,9,FALSE),"")</f>
        <v>н/ст</v>
      </c>
      <c r="H42" s="91">
        <f>_xlfn.IFERROR(VLOOKUP(B42,'[1]Слалом'!$B$4:$T$35,10,FALSE),"")</f>
        <v>0</v>
      </c>
      <c r="I42" s="163">
        <f>_xlfn.IFERROR(VLOOKUP(B42,'[1]Слалом'!$B$4:$T$35,11,FALSE),"")</f>
        <v>0.04095578703703704</v>
      </c>
      <c r="J42" s="91" t="str">
        <f>_xlfn.IFERROR(VLOOKUP(B42,'[1]Слалом'!$B$4:$T$35,14,FALSE),"")</f>
        <v>н/ст</v>
      </c>
      <c r="K42" s="91">
        <f>_xlfn.IFERROR(VLOOKUP(B42,'[1]Слалом'!$B$4:$T$35,15,FALSE),"")</f>
        <v>0</v>
      </c>
      <c r="L42" s="163">
        <f>_xlfn.IFERROR(VLOOKUP(B42,'[1]Слалом'!$B$4:$T$35,16,FALSE),"")</f>
        <v>0.04095578703703704</v>
      </c>
      <c r="M42" s="91">
        <f>_xlfn.IFERROR(VLOOKUP(B42,'[1]Слалом'!$B$4:$T$35,17,FALSE),"")</f>
        <v>0.04095578703703704</v>
      </c>
      <c r="N42" s="138">
        <f>_xlfn.IFERROR(VLOOKUP(B42,'[1]Слалом'!$B$4:$T$35,18,FALSE),"")</f>
        <v>28</v>
      </c>
      <c r="O42" s="139">
        <f>_xlfn.IFERROR(VLOOKUP(B42,'[1]Слалом'!$B$4:$T$35,19,FALSE),"")</f>
        <v>0</v>
      </c>
      <c r="P42" s="98">
        <f>IF($C$20="","",_xlfn.IFERROR(IF(HLOOKUP('[1]Соревнования'!$B$11,'[1]Разряды'!$AF$3:$BI$13,N42+1,FALSE)=0,"",HLOOKUP('[1]Соревнования'!$B$11,'[1]Разряды'!$AF$3:$BI$13,N42+1,FALSE)),""))</f>
      </c>
      <c r="Q42" s="138" t="s">
        <v>16</v>
      </c>
      <c r="R42" s="139" t="s">
        <v>16</v>
      </c>
      <c r="S42" s="98" t="s">
        <v>16</v>
      </c>
    </row>
    <row r="43" spans="1:19" ht="54.75" customHeight="1">
      <c r="A43" s="28">
        <f t="shared" si="0"/>
      </c>
      <c r="B43" s="87">
        <v>29</v>
      </c>
      <c r="C43" s="137" t="str">
        <f>_xlfn.IFERROR(VLOOKUP(B43,'[1]Слалом'!$B$4:$T$35,3,FALSE),"")</f>
        <v>Роверандом</v>
      </c>
      <c r="D43" s="137">
        <f>_xlfn.IFERROR(VLOOKUP(B43,'[1]Слалом'!$B$4:$T$35,4,FALSE),"")</f>
        <v>21</v>
      </c>
      <c r="E43" s="89" t="str">
        <f>_xlfn.IFERROR(VLOOKUP(B43,'[1]Слалом'!$B$4:$T$35,5,FALSE),"")</f>
        <v>Аветисян Арсений (б/р), Васильев Денис (б/р), Ершов Ваня (б/р), Шурмаков Никита (б/р), Андревва Настя (б/р), Григоренко Аня (б/р)</v>
      </c>
      <c r="F43" s="88" t="str">
        <f>_xlfn.IFERROR(VLOOKUP(B43,'[1]Слалом'!$B$4:$T$35,6,FALSE),"")</f>
        <v>Санкт-Петербург</v>
      </c>
      <c r="G43" s="91" t="str">
        <f>_xlfn.IFERROR(VLOOKUP(B43,'[1]Слалом'!$B$4:$T$35,9,FALSE),"")</f>
        <v>н/ст</v>
      </c>
      <c r="H43" s="91">
        <f>_xlfn.IFERROR(VLOOKUP(B43,'[1]Слалом'!$B$4:$T$35,10,FALSE),"")</f>
        <v>0</v>
      </c>
      <c r="I43" s="163">
        <f>_xlfn.IFERROR(VLOOKUP(B43,'[1]Слалом'!$B$4:$T$35,11,FALSE),"")</f>
        <v>0.04095578703703704</v>
      </c>
      <c r="J43" s="91" t="str">
        <f>_xlfn.IFERROR(VLOOKUP(B43,'[1]Слалом'!$B$4:$T$35,14,FALSE),"")</f>
        <v>н/ст</v>
      </c>
      <c r="K43" s="91">
        <f>_xlfn.IFERROR(VLOOKUP(B43,'[1]Слалом'!$B$4:$T$35,15,FALSE),"")</f>
        <v>0</v>
      </c>
      <c r="L43" s="163">
        <f>_xlfn.IFERROR(VLOOKUP(B43,'[1]Слалом'!$B$4:$T$35,16,FALSE),"")</f>
        <v>0.04095578703703704</v>
      </c>
      <c r="M43" s="91">
        <f>_xlfn.IFERROR(VLOOKUP(B43,'[1]Слалом'!$B$4:$T$35,17,FALSE),"")</f>
        <v>0.04095578703703704</v>
      </c>
      <c r="N43" s="138">
        <f>_xlfn.IFERROR(VLOOKUP(B43,'[1]Слалом'!$B$4:$T$35,18,FALSE),"")</f>
        <v>28</v>
      </c>
      <c r="O43" s="139">
        <f>_xlfn.IFERROR(VLOOKUP(B43,'[1]Слалом'!$B$4:$T$35,19,FALSE),"")</f>
        <v>0</v>
      </c>
      <c r="P43" s="98">
        <f>IF($C$20="","",_xlfn.IFERROR(IF(HLOOKUP('[1]Соревнования'!$B$11,'[1]Разряды'!$AF$3:$BI$13,N43+1,FALSE)=0,"",HLOOKUP('[1]Соревнования'!$B$11,'[1]Разряды'!$AF$3:$BI$13,N43+1,FALSE)),""))</f>
      </c>
      <c r="Q43" s="138" t="s">
        <v>16</v>
      </c>
      <c r="R43" s="139" t="s">
        <v>16</v>
      </c>
      <c r="S43" s="98" t="s">
        <v>16</v>
      </c>
    </row>
    <row r="44" spans="1:19" ht="54.75" customHeight="1" hidden="1">
      <c r="A44" s="28" t="str">
        <f t="shared" si="0"/>
        <v>z</v>
      </c>
      <c r="B44" s="87">
        <v>30</v>
      </c>
      <c r="C44" s="137">
        <f>_xlfn.IFERROR(VLOOKUP(B44,'[1]Слалом'!$B$4:$T$35,3,FALSE),"")</f>
      </c>
      <c r="D44" s="137">
        <f>_xlfn.IFERROR(VLOOKUP(B44,'[1]Слалом'!$B$4:$T$35,4,FALSE),"")</f>
      </c>
      <c r="E44" s="89">
        <f>_xlfn.IFERROR(VLOOKUP(B44,'[1]Слалом'!$B$4:$T$35,5,FALSE),"")</f>
      </c>
      <c r="F44" s="88">
        <f>_xlfn.IFERROR(VLOOKUP(B44,'[1]Слалом'!$B$4:$T$35,6,FALSE),"")</f>
      </c>
      <c r="G44" s="91">
        <f>_xlfn.IFERROR(VLOOKUP(B44,'[1]Слалом'!$B$4:$T$35,9,FALSE),"")</f>
      </c>
      <c r="H44" s="91">
        <f>_xlfn.IFERROR(VLOOKUP(B44,'[1]Слалом'!$B$4:$T$35,10,FALSE),"")</f>
      </c>
      <c r="I44" s="163">
        <f>_xlfn.IFERROR(VLOOKUP(B44,'[1]Слалом'!$B$4:$T$35,11,FALSE),"")</f>
      </c>
      <c r="J44" s="91">
        <f>_xlfn.IFERROR(VLOOKUP(B44,'[1]Слалом'!$B$4:$T$35,14,FALSE),"")</f>
      </c>
      <c r="K44" s="91">
        <f>_xlfn.IFERROR(VLOOKUP(B44,'[1]Слалом'!$B$4:$T$35,15,FALSE),"")</f>
      </c>
      <c r="L44" s="163">
        <f>_xlfn.IFERROR(VLOOKUP(B44,'[1]Слалом'!$B$4:$T$35,16,FALSE),"")</f>
      </c>
      <c r="M44" s="91">
        <f>_xlfn.IFERROR(VLOOKUP(B44,'[1]Слалом'!$B$4:$T$35,17,FALSE),"")</f>
      </c>
      <c r="N44" s="138">
        <f>_xlfn.IFERROR(VLOOKUP(B44,'[1]Слалом'!$B$4:$T$35,18,FALSE),"")</f>
      </c>
      <c r="O44" s="139">
        <f>_xlfn.IFERROR(VLOOKUP(B44,'[1]Слалом'!$B$4:$T$35,19,FALSE),"")</f>
      </c>
      <c r="P44" s="98">
        <f>IF($C$20="","",_xlfn.IFERROR(IF(HLOOKUP('[1]Соревнования'!$B$11,'[1]Разряды'!$AF$3:$BI$13,N44+1,FALSE)=0,"",HLOOKUP('[1]Соревнования'!$B$11,'[1]Разряды'!$AF$3:$BI$13,N44+1,FALSE)),""))</f>
      </c>
      <c r="Q44" s="138" t="s">
        <v>16</v>
      </c>
      <c r="R44" s="139" t="s">
        <v>16</v>
      </c>
      <c r="S44" s="98" t="s">
        <v>16</v>
      </c>
    </row>
    <row r="45" spans="1:19" ht="54.75" customHeight="1" hidden="1">
      <c r="A45" s="28" t="str">
        <f t="shared" si="0"/>
        <v>z</v>
      </c>
      <c r="B45" s="87">
        <v>31</v>
      </c>
      <c r="C45" s="137">
        <f>_xlfn.IFERROR(VLOOKUP(B45,'[1]Слалом'!$B$4:$T$35,3,FALSE),"")</f>
      </c>
      <c r="D45" s="137">
        <f>_xlfn.IFERROR(VLOOKUP(B45,'[1]Слалом'!$B$4:$T$35,4,FALSE),"")</f>
      </c>
      <c r="E45" s="89">
        <f>_xlfn.IFERROR(VLOOKUP(B45,'[1]Слалом'!$B$4:$T$35,5,FALSE),"")</f>
      </c>
      <c r="F45" s="88">
        <f>_xlfn.IFERROR(VLOOKUP(B45,'[1]Слалом'!$B$4:$T$35,6,FALSE),"")</f>
      </c>
      <c r="G45" s="91">
        <f>_xlfn.IFERROR(VLOOKUP(B45,'[1]Слалом'!$B$4:$T$35,9,FALSE),"")</f>
      </c>
      <c r="H45" s="91">
        <f>_xlfn.IFERROR(VLOOKUP(B45,'[1]Слалом'!$B$4:$T$35,10,FALSE),"")</f>
      </c>
      <c r="I45" s="163">
        <f>_xlfn.IFERROR(VLOOKUP(B45,'[1]Слалом'!$B$4:$T$35,11,FALSE),"")</f>
      </c>
      <c r="J45" s="91">
        <f>_xlfn.IFERROR(VLOOKUP(B45,'[1]Слалом'!$B$4:$T$35,14,FALSE),"")</f>
      </c>
      <c r="K45" s="91">
        <f>_xlfn.IFERROR(VLOOKUP(B45,'[1]Слалом'!$B$4:$T$35,15,FALSE),"")</f>
      </c>
      <c r="L45" s="163">
        <f>_xlfn.IFERROR(VLOOKUP(B45,'[1]Слалом'!$B$4:$T$35,16,FALSE),"")</f>
      </c>
      <c r="M45" s="91">
        <f>_xlfn.IFERROR(VLOOKUP(B45,'[1]Слалом'!$B$4:$T$35,17,FALSE),"")</f>
      </c>
      <c r="N45" s="138">
        <f>_xlfn.IFERROR(VLOOKUP(B45,'[1]Слалом'!$B$4:$T$35,18,FALSE),"")</f>
      </c>
      <c r="O45" s="139">
        <f>_xlfn.IFERROR(VLOOKUP(B45,'[1]Слалом'!$B$4:$T$35,19,FALSE),"")</f>
      </c>
      <c r="P45" s="98">
        <f>IF($C$20="","",_xlfn.IFERROR(IF(HLOOKUP('[1]Соревнования'!$B$11,'[1]Разряды'!$AF$3:$BI$13,N45+1,FALSE)=0,"",HLOOKUP('[1]Соревнования'!$B$11,'[1]Разряды'!$AF$3:$BI$13,N45+1,FALSE)),""))</f>
      </c>
      <c r="Q45" s="138" t="s">
        <v>16</v>
      </c>
      <c r="R45" s="139" t="s">
        <v>16</v>
      </c>
      <c r="S45" s="98" t="s">
        <v>16</v>
      </c>
    </row>
    <row r="46" spans="1:19" ht="54.75" customHeight="1" hidden="1">
      <c r="A46" s="28" t="str">
        <f t="shared" si="0"/>
        <v>z</v>
      </c>
      <c r="B46" s="87">
        <v>32</v>
      </c>
      <c r="C46" s="137">
        <f>_xlfn.IFERROR(VLOOKUP(B46,'[1]Слалом'!$B$4:$T$35,3,FALSE),"")</f>
      </c>
      <c r="D46" s="137">
        <f>_xlfn.IFERROR(VLOOKUP(B46,'[1]Слалом'!$B$4:$T$35,4,FALSE),"")</f>
      </c>
      <c r="E46" s="89">
        <f>_xlfn.IFERROR(VLOOKUP(B46,'[1]Слалом'!$B$4:$T$35,5,FALSE),"")</f>
      </c>
      <c r="F46" s="88">
        <f>_xlfn.IFERROR(VLOOKUP(B46,'[1]Слалом'!$B$4:$T$35,6,FALSE),"")</f>
      </c>
      <c r="G46" s="160">
        <f>_xlfn.IFERROR(VLOOKUP(B46,'[1]Слалом'!$B$4:$T$35,7,FALSE),"")</f>
      </c>
      <c r="H46" s="161">
        <f>_xlfn.IFERROR(VLOOKUP(B46,'[1]Слалом'!$B$4:$T$35,8,FALSE),"")</f>
      </c>
      <c r="I46" s="164">
        <f>_xlfn.IFERROR(VLOOKUP(B46,'[1]Слалом'!$B$4:$T$35,9,FALSE),"")</f>
      </c>
      <c r="J46" s="160">
        <f>_xlfn.IFERROR(VLOOKUP(B46,'[1]Слалом'!$B$4:$T$35,10,FALSE),"")</f>
      </c>
      <c r="K46" s="161">
        <f>_xlfn.IFERROR(VLOOKUP(B46,'[1]Слалом'!$B$4:$T$35,11,FALSE),"")</f>
      </c>
      <c r="L46" s="164">
        <f>_xlfn.IFERROR(VLOOKUP(B46,'[1]Слалом'!$B$4:$T$35,12,FALSE),"")</f>
      </c>
      <c r="M46" s="160">
        <f>_xlfn.IFERROR(VLOOKUP(B46,'[1]Слалом'!$B$4:$T$35,13,FALSE),"")</f>
      </c>
      <c r="N46" s="138">
        <f>_xlfn.IFERROR(VLOOKUP(B46,'[1]Слалом'!$B$4:$T$35,14,FALSE),"")</f>
      </c>
      <c r="O46" s="139">
        <f>_xlfn.IFERROR(VLOOKUP(B46,'[1]Слалом'!$B$4:$T$35,15,FALSE),"")</f>
      </c>
      <c r="P46" s="98">
        <f>IF($C$20="","",_xlfn.IFERROR(IF(HLOOKUP('[1]Соревнования'!$B$11,'[1]Разряды'!$AF$3:$BI$13,N46+1,FALSE)=0,"",HLOOKUP('[1]Соревнования'!$B$11,'[1]Разряды'!$AF$3:$BI$13,N46+1,FALSE)),""))</f>
      </c>
      <c r="Q46" s="138" t="s">
        <v>16</v>
      </c>
      <c r="R46" s="139" t="s">
        <v>16</v>
      </c>
      <c r="S46" s="98" t="s">
        <v>16</v>
      </c>
    </row>
    <row r="47" spans="1:19" ht="15">
      <c r="A47" s="85">
        <f>IF(C48="","z","")</f>
      </c>
      <c r="B47" s="159" t="str">
        <f>'[1]Соревнования'!B14</f>
        <v>R-6 женщины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00"/>
      <c r="R47" s="100"/>
      <c r="S47" s="100"/>
    </row>
    <row r="48" spans="1:19" ht="51.75" customHeight="1">
      <c r="A48" s="28">
        <f t="shared" si="0"/>
      </c>
      <c r="B48" s="87">
        <v>1</v>
      </c>
      <c r="C48" s="137" t="str">
        <f>_xlfn.IFERROR(VLOOKUP(B48,'[1]Слалом'!$B$38:$T$69,3,FALSE),"")</f>
        <v>Амфибия</v>
      </c>
      <c r="D48" s="137">
        <f>_xlfn.IFERROR(VLOOKUP(B48,'[1]Слалом'!$B$38:$T$69,4,FALSE),"")</f>
        <v>37</v>
      </c>
      <c r="E48" s="89" t="str">
        <f>_xlfn.IFERROR(VLOOKUP(B48,'[1]Слалом'!$B$38:$T$69,5,FALSE),"")</f>
        <v>Павлович Татьяна (б/р), Егорова Анастасия (б/р), Марусик Вера (б/р), Павлович Анастасия (б/р), Павлова Полина (б/р), Бурмак Ксения (б/р)</v>
      </c>
      <c r="F48" s="88" t="str">
        <f>_xlfn.IFERROR(VLOOKUP(B48,'[1]Слалом'!$B$38:$T$69,6,FALSE),"")</f>
        <v>Санкт-Петербург</v>
      </c>
      <c r="G48" s="91">
        <f>_xlfn.IFERROR(VLOOKUP(B48,'[1]Слалом'!$B$38:$T$69,9,FALSE),"")</f>
        <v>0.0019314814814814817</v>
      </c>
      <c r="H48" s="91">
        <f>_xlfn.IFERROR(VLOOKUP(B48,'[1]Слалом'!$B$38:$T$69,10,FALSE),"")</f>
        <v>0</v>
      </c>
      <c r="I48" s="163">
        <f>_xlfn.IFERROR(VLOOKUP(B48,'[1]Слалом'!$B$38:$T$69,11,FALSE),"")</f>
        <v>0.0019314814814814817</v>
      </c>
      <c r="J48" s="91">
        <f>_xlfn.IFERROR(VLOOKUP(B48,'[1]Слалом'!$B$38:$T$69,14,FALSE),"")</f>
        <v>0.0018912037037037038</v>
      </c>
      <c r="K48" s="91">
        <f>_xlfn.IFERROR(VLOOKUP(B48,'[1]Слалом'!$B$38:$T$69,15,FALSE),"")</f>
        <v>0</v>
      </c>
      <c r="L48" s="163">
        <f>_xlfn.IFERROR(VLOOKUP(B48,'[1]Слалом'!$B$38:$T$69,16,FALSE),"")</f>
        <v>0.0018912037037037038</v>
      </c>
      <c r="M48" s="91">
        <f>_xlfn.IFERROR(VLOOKUP(B48,'[1]Слалом'!$B$38:$T$69,17,FALSE),"")</f>
        <v>0.0018912037037037038</v>
      </c>
      <c r="N48" s="138">
        <f>_xlfn.IFERROR(VLOOKUP(B48,'[1]Слалом'!$B$38:$T$69,18,FALSE),"")</f>
        <v>1</v>
      </c>
      <c r="O48" s="139">
        <f>_xlfn.IFERROR(VLOOKUP(B48,'[1]Слалом'!$B$38:$T$69,19,FALSE),"")</f>
        <v>300</v>
      </c>
      <c r="P48" s="98">
        <f>IF($C$53="","",_xlfn.IFERROR(IF(HLOOKUP('[1]Соревнования'!$B$11,'[1]Разряды'!$AF$3:$BI$13,N48+1,FALSE)=0,"",HLOOKUP('[1]Соревнования'!$B$11,'[1]Разряды'!$AF$3:$BI$13,N48+1,FALSE)),""))</f>
      </c>
      <c r="Q48" s="138">
        <v>1</v>
      </c>
      <c r="R48" s="139">
        <v>300</v>
      </c>
      <c r="S48" s="98" t="s">
        <v>16</v>
      </c>
    </row>
    <row r="49" spans="1:19" ht="51.75" customHeight="1">
      <c r="A49" s="28">
        <f t="shared" si="0"/>
      </c>
      <c r="B49" s="87">
        <v>2</v>
      </c>
      <c r="C49" s="137" t="str">
        <f>_xlfn.IFERROR(VLOOKUP(B49,'[1]Слалом'!$B$38:$T$69,3,FALSE),"")</f>
        <v>Ласточки</v>
      </c>
      <c r="D49" s="137">
        <f>_xlfn.IFERROR(VLOOKUP(B49,'[1]Слалом'!$B$38:$T$69,4,FALSE),"")</f>
        <v>32</v>
      </c>
      <c r="E49" s="89" t="str">
        <f>_xlfn.IFERROR(VLOOKUP(B49,'[1]Слалом'!$B$38:$T$69,5,FALSE),"")</f>
        <v>Зверева Мария (б/р), Козырева Эльвира (б/р), Гришина Анна (б/р), Костенко Катя (б/р), Лукина Ульяна (3юн, 2009), Витвицкая Маша (б/р)</v>
      </c>
      <c r="F49" s="88" t="str">
        <f>_xlfn.IFERROR(VLOOKUP(B49,'[1]Слалом'!$B$38:$T$69,6,FALSE),"")</f>
        <v>Санкт-Петербург</v>
      </c>
      <c r="G49" s="91">
        <f>_xlfn.IFERROR(VLOOKUP(B49,'[1]Слалом'!$B$38:$T$69,9,FALSE),"")</f>
        <v>0.0030038194444444444</v>
      </c>
      <c r="H49" s="91">
        <f>_xlfn.IFERROR(VLOOKUP(B49,'[1]Слалом'!$B$38:$T$69,10,FALSE),"")</f>
        <v>0</v>
      </c>
      <c r="I49" s="163">
        <f>_xlfn.IFERROR(VLOOKUP(B49,'[1]Слалом'!$B$38:$T$69,11,FALSE),"")</f>
        <v>0.0030038194444444444</v>
      </c>
      <c r="J49" s="91">
        <f>_xlfn.IFERROR(VLOOKUP(B49,'[1]Слалом'!$B$38:$T$69,14,FALSE),"")</f>
        <v>0.0026856481481481484</v>
      </c>
      <c r="K49" s="91">
        <f>_xlfn.IFERROR(VLOOKUP(B49,'[1]Слалом'!$B$38:$T$69,15,FALSE),"")</f>
        <v>0</v>
      </c>
      <c r="L49" s="163">
        <f>_xlfn.IFERROR(VLOOKUP(B49,'[1]Слалом'!$B$38:$T$69,16,FALSE),"")</f>
        <v>0.0026856481481481484</v>
      </c>
      <c r="M49" s="91">
        <f>_xlfn.IFERROR(VLOOKUP(B49,'[1]Слалом'!$B$38:$T$69,17,FALSE),"")</f>
        <v>0.0026856481481481484</v>
      </c>
      <c r="N49" s="138">
        <f>_xlfn.IFERROR(VLOOKUP(B49,'[1]Слалом'!$B$38:$T$69,18,FALSE),"")</f>
        <v>2</v>
      </c>
      <c r="O49" s="139">
        <f>_xlfn.IFERROR(VLOOKUP(B49,'[1]Слалом'!$B$38:$T$69,19,FALSE),"")</f>
        <v>285</v>
      </c>
      <c r="P49" s="98">
        <f>IF($C$53="","",_xlfn.IFERROR(IF(HLOOKUP('[1]Соревнования'!$B$11,'[1]Разряды'!$AF$3:$BI$13,N49+1,FALSE)=0,"",HLOOKUP('[1]Соревнования'!$B$11,'[1]Разряды'!$AF$3:$BI$13,N49+1,FALSE)),""))</f>
      </c>
      <c r="Q49" s="138">
        <v>2</v>
      </c>
      <c r="R49" s="139">
        <v>285</v>
      </c>
      <c r="S49" s="98" t="s">
        <v>16</v>
      </c>
    </row>
    <row r="50" spans="1:19" ht="51.75" customHeight="1">
      <c r="A50" s="28">
        <f t="shared" si="0"/>
      </c>
      <c r="B50" s="87">
        <v>3</v>
      </c>
      <c r="C50" s="137" t="str">
        <f>_xlfn.IFERROR(VLOOKUP(B50,'[1]Слалом'!$B$38:$T$69,3,FALSE),"")</f>
        <v>Молния</v>
      </c>
      <c r="D50" s="137">
        <f>_xlfn.IFERROR(VLOOKUP(B50,'[1]Слалом'!$B$38:$T$69,4,FALSE),"")</f>
        <v>36</v>
      </c>
      <c r="E50" s="89" t="str">
        <f>_xlfn.IFERROR(VLOOKUP(B50,'[1]Слалом'!$B$38:$T$69,5,FALSE),"")</f>
        <v>Корчагина Лиза (б/р), Коровина Лиза (б/р), Моисеева Ксения (б/р), Чернова Маша (б/р), Сергеева Даша (б/р), Попова Варя (б/р)</v>
      </c>
      <c r="F50" s="88" t="str">
        <f>_xlfn.IFERROR(VLOOKUP(B50,'[1]Слалом'!$B$38:$T$69,6,FALSE),"")</f>
        <v>Санкт-Петербург</v>
      </c>
      <c r="G50" s="91">
        <f>_xlfn.IFERROR(VLOOKUP(B50,'[1]Слалом'!$B$38:$T$69,9,FALSE),"")</f>
        <v>0.003550347222222222</v>
      </c>
      <c r="H50" s="91">
        <f>_xlfn.IFERROR(VLOOKUP(B50,'[1]Слалом'!$B$38:$T$69,10,FALSE),"")</f>
        <v>0</v>
      </c>
      <c r="I50" s="163">
        <f>_xlfn.IFERROR(VLOOKUP(B50,'[1]Слалом'!$B$38:$T$69,11,FALSE),"")</f>
        <v>0.003550347222222222</v>
      </c>
      <c r="J50" s="91">
        <f>_xlfn.IFERROR(VLOOKUP(B50,'[1]Слалом'!$B$38:$T$69,14,FALSE),"")</f>
        <v>0.04095578703703704</v>
      </c>
      <c r="K50" s="91">
        <f>_xlfn.IFERROR(VLOOKUP(B50,'[1]Слалом'!$B$38:$T$69,15,FALSE),"")</f>
        <v>0</v>
      </c>
      <c r="L50" s="163">
        <f>_xlfn.IFERROR(VLOOKUP(B50,'[1]Слалом'!$B$38:$T$69,16,FALSE),"")</f>
        <v>0.04095578703703704</v>
      </c>
      <c r="M50" s="91">
        <f>_xlfn.IFERROR(VLOOKUP(B50,'[1]Слалом'!$B$38:$T$69,17,FALSE),"")</f>
        <v>0.003550347222222222</v>
      </c>
      <c r="N50" s="138">
        <f>_xlfn.IFERROR(VLOOKUP(B50,'[1]Слалом'!$B$38:$T$69,18,FALSE),"")</f>
        <v>3</v>
      </c>
      <c r="O50" s="139">
        <f>_xlfn.IFERROR(VLOOKUP(B50,'[1]Слалом'!$B$38:$T$69,19,FALSE),"")</f>
        <v>270</v>
      </c>
      <c r="P50" s="98">
        <f>IF($C$53="","",_xlfn.IFERROR(IF(HLOOKUP('[1]Соревнования'!$B$11,'[1]Разряды'!$AF$3:$BI$13,N50+1,FALSE)=0,"",HLOOKUP('[1]Соревнования'!$B$11,'[1]Разряды'!$AF$3:$BI$13,N50+1,FALSE)),""))</f>
      </c>
      <c r="Q50" s="138">
        <v>3</v>
      </c>
      <c r="R50" s="139">
        <v>270</v>
      </c>
      <c r="S50" s="98" t="s">
        <v>16</v>
      </c>
    </row>
    <row r="51" spans="1:19" ht="54.75" customHeight="1" hidden="1">
      <c r="A51" s="28" t="str">
        <f t="shared" si="0"/>
        <v>z</v>
      </c>
      <c r="B51" s="87">
        <v>4</v>
      </c>
      <c r="C51" s="137">
        <f>_xlfn.IFERROR(VLOOKUP(B51,'[1]Слалом'!$B$38:$T$69,3,FALSE),"")</f>
      </c>
      <c r="D51" s="137">
        <f>_xlfn.IFERROR(VLOOKUP(B51,'[1]Слалом'!$B$38:$T$69,4,FALSE),"")</f>
      </c>
      <c r="E51" s="89">
        <f>_xlfn.IFERROR(VLOOKUP(B51,'[1]Слалом'!$B$38:$T$69,5,FALSE),"")</f>
      </c>
      <c r="F51" s="88">
        <f>_xlfn.IFERROR(VLOOKUP(B51,'[1]Слалом'!$B$38:$T$69,6,FALSE),"")</f>
      </c>
      <c r="G51" s="91">
        <f>_xlfn.IFERROR(VLOOKUP(B51,'[1]Слалом'!$B$38:$T$69,9,FALSE),"")</f>
      </c>
      <c r="H51" s="91">
        <f>_xlfn.IFERROR(VLOOKUP(B51,'[1]Слалом'!$B$38:$T$69,10,FALSE),"")</f>
      </c>
      <c r="I51" s="163">
        <f>_xlfn.IFERROR(VLOOKUP(B51,'[1]Слалом'!$B$38:$T$69,11,FALSE),"")</f>
      </c>
      <c r="J51" s="91">
        <f>_xlfn.IFERROR(VLOOKUP(B51,'[1]Слалом'!$B$38:$T$69,14,FALSE),"")</f>
      </c>
      <c r="K51" s="91">
        <f>_xlfn.IFERROR(VLOOKUP(B51,'[1]Слалом'!$B$38:$T$69,15,FALSE),"")</f>
      </c>
      <c r="L51" s="163">
        <f>_xlfn.IFERROR(VLOOKUP(B51,'[1]Слалом'!$B$38:$T$69,16,FALSE),"")</f>
      </c>
      <c r="M51" s="91">
        <f>_xlfn.IFERROR(VLOOKUP(B51,'[1]Слалом'!$B$38:$T$69,17,FALSE),"")</f>
      </c>
      <c r="N51" s="138">
        <f>_xlfn.IFERROR(VLOOKUP(B51,'[1]Слалом'!$B$38:$T$69,18,FALSE),"")</f>
      </c>
      <c r="O51" s="139">
        <f>_xlfn.IFERROR(VLOOKUP(B51,'[1]Слалом'!$B$38:$T$69,19,FALSE),"")</f>
      </c>
      <c r="P51" s="98">
        <f>IF($C$53="","",_xlfn.IFERROR(IF(HLOOKUP('[1]Соревнования'!$B$11,'[1]Разряды'!$AF$3:$BI$13,N51+1,FALSE)=0,"",HLOOKUP('[1]Соревнования'!$B$11,'[1]Разряды'!$AF$3:$BI$13,N51+1,FALSE)),""))</f>
      </c>
      <c r="Q51" s="138" t="s">
        <v>16</v>
      </c>
      <c r="R51" s="139" t="s">
        <v>16</v>
      </c>
      <c r="S51" s="98" t="s">
        <v>16</v>
      </c>
    </row>
    <row r="52" spans="1:19" ht="54.75" customHeight="1" hidden="1">
      <c r="A52" s="28" t="str">
        <f t="shared" si="0"/>
        <v>z</v>
      </c>
      <c r="B52" s="87">
        <v>5</v>
      </c>
      <c r="C52" s="137">
        <f>_xlfn.IFERROR(VLOOKUP(B52,'[1]Слалом'!$B$38:$T$69,3,FALSE),"")</f>
      </c>
      <c r="D52" s="137">
        <f>_xlfn.IFERROR(VLOOKUP(B52,'[1]Слалом'!$B$38:$T$69,4,FALSE),"")</f>
      </c>
      <c r="E52" s="89">
        <f>_xlfn.IFERROR(VLOOKUP(B52,'[1]Слалом'!$B$38:$T$69,5,FALSE),"")</f>
      </c>
      <c r="F52" s="88">
        <f>_xlfn.IFERROR(VLOOKUP(B52,'[1]Слалом'!$B$38:$T$69,6,FALSE),"")</f>
      </c>
      <c r="G52" s="91">
        <f>_xlfn.IFERROR(VLOOKUP(B52,'[1]Слалом'!$B$38:$T$69,9,FALSE),"")</f>
      </c>
      <c r="H52" s="91">
        <f>_xlfn.IFERROR(VLOOKUP(B52,'[1]Слалом'!$B$38:$T$69,10,FALSE),"")</f>
      </c>
      <c r="I52" s="163">
        <f>_xlfn.IFERROR(VLOOKUP(B52,'[1]Слалом'!$B$38:$T$69,11,FALSE),"")</f>
      </c>
      <c r="J52" s="91">
        <f>_xlfn.IFERROR(VLOOKUP(B52,'[1]Слалом'!$B$38:$T$69,14,FALSE),"")</f>
      </c>
      <c r="K52" s="91">
        <f>_xlfn.IFERROR(VLOOKUP(B52,'[1]Слалом'!$B$38:$T$69,15,FALSE),"")</f>
      </c>
      <c r="L52" s="163">
        <f>_xlfn.IFERROR(VLOOKUP(B52,'[1]Слалом'!$B$38:$T$69,16,FALSE),"")</f>
      </c>
      <c r="M52" s="91">
        <f>_xlfn.IFERROR(VLOOKUP(B52,'[1]Слалом'!$B$38:$T$69,17,FALSE),"")</f>
      </c>
      <c r="N52" s="138">
        <f>_xlfn.IFERROR(VLOOKUP(B52,'[1]Слалом'!$B$38:$T$69,18,FALSE),"")</f>
      </c>
      <c r="O52" s="139">
        <f>_xlfn.IFERROR(VLOOKUP(B52,'[1]Слалом'!$B$38:$T$69,19,FALSE),"")</f>
      </c>
      <c r="P52" s="98">
        <f>IF($C$53="","",_xlfn.IFERROR(IF(HLOOKUP('[1]Соревнования'!$B$11,'[1]Разряды'!$AF$3:$BI$13,N52+1,FALSE)=0,"",HLOOKUP('[1]Соревнования'!$B$11,'[1]Разряды'!$AF$3:$BI$13,N52+1,FALSE)),""))</f>
      </c>
      <c r="Q52" s="138" t="s">
        <v>16</v>
      </c>
      <c r="R52" s="139" t="s">
        <v>16</v>
      </c>
      <c r="S52" s="98" t="s">
        <v>16</v>
      </c>
    </row>
    <row r="53" spans="1:19" ht="54.75" customHeight="1" hidden="1">
      <c r="A53" s="28" t="str">
        <f t="shared" si="0"/>
        <v>z</v>
      </c>
      <c r="B53" s="87">
        <v>6</v>
      </c>
      <c r="C53" s="137">
        <f>_xlfn.IFERROR(VLOOKUP(B53,'[1]Слалом'!$B$38:$T$69,3,FALSE),"")</f>
      </c>
      <c r="D53" s="137">
        <f>_xlfn.IFERROR(VLOOKUP(B53,'[1]Слалом'!$B$38:$T$69,4,FALSE),"")</f>
      </c>
      <c r="E53" s="89">
        <f>_xlfn.IFERROR(VLOOKUP(B53,'[1]Слалом'!$B$38:$T$69,5,FALSE),"")</f>
      </c>
      <c r="F53" s="88">
        <f>_xlfn.IFERROR(VLOOKUP(B53,'[1]Слалом'!$B$38:$T$69,6,FALSE),"")</f>
      </c>
      <c r="G53" s="91">
        <f>_xlfn.IFERROR(VLOOKUP(B53,'[1]Слалом'!$B$38:$T$69,9,FALSE),"")</f>
      </c>
      <c r="H53" s="91">
        <f>_xlfn.IFERROR(VLOOKUP(B53,'[1]Слалом'!$B$38:$T$69,10,FALSE),"")</f>
      </c>
      <c r="I53" s="163">
        <f>_xlfn.IFERROR(VLOOKUP(B53,'[1]Слалом'!$B$38:$T$69,11,FALSE),"")</f>
      </c>
      <c r="J53" s="91">
        <f>_xlfn.IFERROR(VLOOKUP(B53,'[1]Слалом'!$B$38:$T$69,14,FALSE),"")</f>
      </c>
      <c r="K53" s="91">
        <f>_xlfn.IFERROR(VLOOKUP(B53,'[1]Слалом'!$B$38:$T$69,15,FALSE),"")</f>
      </c>
      <c r="L53" s="163">
        <f>_xlfn.IFERROR(VLOOKUP(B53,'[1]Слалом'!$B$38:$T$69,16,FALSE),"")</f>
      </c>
      <c r="M53" s="91">
        <f>_xlfn.IFERROR(VLOOKUP(B53,'[1]Слалом'!$B$38:$T$69,17,FALSE),"")</f>
      </c>
      <c r="N53" s="138">
        <f>_xlfn.IFERROR(VLOOKUP(B53,'[1]Слалом'!$B$38:$T$69,18,FALSE),"")</f>
      </c>
      <c r="O53" s="139">
        <f>_xlfn.IFERROR(VLOOKUP(B53,'[1]Слалом'!$B$38:$T$69,19,FALSE),"")</f>
      </c>
      <c r="P53" s="98">
        <f>IF($C$53="","",_xlfn.IFERROR(IF(HLOOKUP('[1]Соревнования'!$B$11,'[1]Разряды'!$AF$3:$BI$13,N53+1,FALSE)=0,"",HLOOKUP('[1]Соревнования'!$B$11,'[1]Разряды'!$AF$3:$BI$13,N53+1,FALSE)),""))</f>
      </c>
      <c r="Q53" s="138" t="s">
        <v>16</v>
      </c>
      <c r="R53" s="139" t="s">
        <v>16</v>
      </c>
      <c r="S53" s="98" t="s">
        <v>16</v>
      </c>
    </row>
    <row r="54" spans="1:19" ht="54.75" customHeight="1" hidden="1">
      <c r="A54" s="28" t="str">
        <f t="shared" si="0"/>
        <v>z</v>
      </c>
      <c r="B54" s="87">
        <v>7</v>
      </c>
      <c r="C54" s="137">
        <f>_xlfn.IFERROR(VLOOKUP(B54,'[1]Слалом'!$B$38:$T$69,3,FALSE),"")</f>
      </c>
      <c r="D54" s="137">
        <f>_xlfn.IFERROR(VLOOKUP(B54,'[1]Слалом'!$B$38:$T$69,4,FALSE),"")</f>
      </c>
      <c r="E54" s="89">
        <f>_xlfn.IFERROR(VLOOKUP(B54,'[1]Слалом'!$B$38:$T$69,5,FALSE),"")</f>
      </c>
      <c r="F54" s="88">
        <f>_xlfn.IFERROR(VLOOKUP(B54,'[1]Слалом'!$B$38:$T$69,6,FALSE),"")</f>
      </c>
      <c r="G54" s="91">
        <f>_xlfn.IFERROR(VLOOKUP(B54,'[1]Слалом'!$B$38:$T$69,9,FALSE),"")</f>
      </c>
      <c r="H54" s="91">
        <f>_xlfn.IFERROR(VLOOKUP(B54,'[1]Слалом'!$B$38:$T$69,10,FALSE),"")</f>
      </c>
      <c r="I54" s="163">
        <f>_xlfn.IFERROR(VLOOKUP(B54,'[1]Слалом'!$B$38:$T$69,11,FALSE),"")</f>
      </c>
      <c r="J54" s="91">
        <f>_xlfn.IFERROR(VLOOKUP(B54,'[1]Слалом'!$B$38:$T$69,14,FALSE),"")</f>
      </c>
      <c r="K54" s="91">
        <f>_xlfn.IFERROR(VLOOKUP(B54,'[1]Слалом'!$B$38:$T$69,15,FALSE),"")</f>
      </c>
      <c r="L54" s="163">
        <f>_xlfn.IFERROR(VLOOKUP(B54,'[1]Слалом'!$B$38:$T$69,16,FALSE),"")</f>
      </c>
      <c r="M54" s="91">
        <f>_xlfn.IFERROR(VLOOKUP(B54,'[1]Слалом'!$B$38:$T$69,17,FALSE),"")</f>
      </c>
      <c r="N54" s="138">
        <f>_xlfn.IFERROR(VLOOKUP(B54,'[1]Слалом'!$B$38:$T$69,18,FALSE),"")</f>
      </c>
      <c r="O54" s="139">
        <f>_xlfn.IFERROR(VLOOKUP(B54,'[1]Слалом'!$B$38:$T$69,19,FALSE),"")</f>
      </c>
      <c r="P54" s="98">
        <f>IF($C$53="","",_xlfn.IFERROR(IF(HLOOKUP('[1]Соревнования'!$B$11,'[1]Разряды'!$AF$3:$BI$13,N54+1,FALSE)=0,"",HLOOKUP('[1]Соревнования'!$B$11,'[1]Разряды'!$AF$3:$BI$13,N54+1,FALSE)),""))</f>
      </c>
      <c r="Q54" s="138" t="s">
        <v>16</v>
      </c>
      <c r="R54" s="139" t="s">
        <v>16</v>
      </c>
      <c r="S54" s="98" t="s">
        <v>16</v>
      </c>
    </row>
    <row r="55" spans="1:19" ht="54.75" customHeight="1" hidden="1">
      <c r="A55" s="28" t="str">
        <f t="shared" si="0"/>
        <v>z</v>
      </c>
      <c r="B55" s="87">
        <v>8</v>
      </c>
      <c r="C55" s="137">
        <f>_xlfn.IFERROR(VLOOKUP(B55,'[1]Слалом'!$B$38:$T$69,3,FALSE),"")</f>
      </c>
      <c r="D55" s="137">
        <f>_xlfn.IFERROR(VLOOKUP(B55,'[1]Слалом'!$B$38:$T$69,4,FALSE),"")</f>
      </c>
      <c r="E55" s="89">
        <f>_xlfn.IFERROR(VLOOKUP(B55,'[1]Слалом'!$B$38:$T$69,5,FALSE),"")</f>
      </c>
      <c r="F55" s="88">
        <f>_xlfn.IFERROR(VLOOKUP(B55,'[1]Слалом'!$B$38:$T$69,6,FALSE),"")</f>
      </c>
      <c r="G55" s="91">
        <f>_xlfn.IFERROR(VLOOKUP(B55,'[1]Слалом'!$B$38:$T$69,9,FALSE),"")</f>
      </c>
      <c r="H55" s="91">
        <f>_xlfn.IFERROR(VLOOKUP(B55,'[1]Слалом'!$B$38:$T$69,10,FALSE),"")</f>
      </c>
      <c r="I55" s="163">
        <f>_xlfn.IFERROR(VLOOKUP(B55,'[1]Слалом'!$B$38:$T$69,11,FALSE),"")</f>
      </c>
      <c r="J55" s="91">
        <f>_xlfn.IFERROR(VLOOKUP(B55,'[1]Слалом'!$B$38:$T$69,14,FALSE),"")</f>
      </c>
      <c r="K55" s="91">
        <f>_xlfn.IFERROR(VLOOKUP(B55,'[1]Слалом'!$B$38:$T$69,15,FALSE),"")</f>
      </c>
      <c r="L55" s="163">
        <f>_xlfn.IFERROR(VLOOKUP(B55,'[1]Слалом'!$B$38:$T$69,16,FALSE),"")</f>
      </c>
      <c r="M55" s="91">
        <f>_xlfn.IFERROR(VLOOKUP(B55,'[1]Слалом'!$B$38:$T$69,17,FALSE),"")</f>
      </c>
      <c r="N55" s="138">
        <f>_xlfn.IFERROR(VLOOKUP(B55,'[1]Слалом'!$B$38:$T$69,18,FALSE),"")</f>
      </c>
      <c r="O55" s="139">
        <f>_xlfn.IFERROR(VLOOKUP(B55,'[1]Слалом'!$B$38:$T$69,19,FALSE),"")</f>
      </c>
      <c r="P55" s="98">
        <f>IF($C$53="","",_xlfn.IFERROR(IF(HLOOKUP('[1]Соревнования'!$B$11,'[1]Разряды'!$AF$3:$BI$13,N55+1,FALSE)=0,"",HLOOKUP('[1]Соревнования'!$B$11,'[1]Разряды'!$AF$3:$BI$13,N55+1,FALSE)),""))</f>
      </c>
      <c r="Q55" s="138" t="s">
        <v>16</v>
      </c>
      <c r="R55" s="139" t="s">
        <v>16</v>
      </c>
      <c r="S55" s="98" t="s">
        <v>16</v>
      </c>
    </row>
    <row r="56" spans="1:19" ht="54.75" customHeight="1" hidden="1">
      <c r="A56" s="28" t="str">
        <f t="shared" si="0"/>
        <v>z</v>
      </c>
      <c r="B56" s="87">
        <v>9</v>
      </c>
      <c r="C56" s="137">
        <f>_xlfn.IFERROR(VLOOKUP(B56,'[1]Слалом'!$B$38:$T$69,3,FALSE),"")</f>
      </c>
      <c r="D56" s="137">
        <f>_xlfn.IFERROR(VLOOKUP(B56,'[1]Слалом'!$B$38:$T$69,4,FALSE),"")</f>
      </c>
      <c r="E56" s="89">
        <f>_xlfn.IFERROR(VLOOKUP(B56,'[1]Слалом'!$B$38:$T$69,5,FALSE),"")</f>
      </c>
      <c r="F56" s="88">
        <f>_xlfn.IFERROR(VLOOKUP(B56,'[1]Слалом'!$B$38:$T$69,6,FALSE),"")</f>
      </c>
      <c r="G56" s="91">
        <f>_xlfn.IFERROR(VLOOKUP(B56,'[1]Слалом'!$B$38:$T$69,9,FALSE),"")</f>
      </c>
      <c r="H56" s="91">
        <f>_xlfn.IFERROR(VLOOKUP(B56,'[1]Слалом'!$B$38:$T$69,10,FALSE),"")</f>
      </c>
      <c r="I56" s="163">
        <f>_xlfn.IFERROR(VLOOKUP(B56,'[1]Слалом'!$B$38:$T$69,11,FALSE),"")</f>
      </c>
      <c r="J56" s="91">
        <f>_xlfn.IFERROR(VLOOKUP(B56,'[1]Слалом'!$B$38:$T$69,14,FALSE),"")</f>
      </c>
      <c r="K56" s="91">
        <f>_xlfn.IFERROR(VLOOKUP(B56,'[1]Слалом'!$B$38:$T$69,15,FALSE),"")</f>
      </c>
      <c r="L56" s="163">
        <f>_xlfn.IFERROR(VLOOKUP(B56,'[1]Слалом'!$B$38:$T$69,16,FALSE),"")</f>
      </c>
      <c r="M56" s="91">
        <f>_xlfn.IFERROR(VLOOKUP(B56,'[1]Слалом'!$B$38:$T$69,17,FALSE),"")</f>
      </c>
      <c r="N56" s="138">
        <f>_xlfn.IFERROR(VLOOKUP(B56,'[1]Слалом'!$B$38:$T$69,18,FALSE),"")</f>
      </c>
      <c r="O56" s="139">
        <f>_xlfn.IFERROR(VLOOKUP(B56,'[1]Слалом'!$B$38:$T$69,19,FALSE),"")</f>
      </c>
      <c r="P56" s="98">
        <f>IF($C$53="","",_xlfn.IFERROR(IF(HLOOKUP('[1]Соревнования'!$B$11,'[1]Разряды'!$AF$3:$BI$13,N56+1,FALSE)=0,"",HLOOKUP('[1]Соревнования'!$B$11,'[1]Разряды'!$AF$3:$BI$13,N56+1,FALSE)),""))</f>
      </c>
      <c r="Q56" s="138" t="s">
        <v>16</v>
      </c>
      <c r="R56" s="139" t="s">
        <v>16</v>
      </c>
      <c r="S56" s="98" t="s">
        <v>16</v>
      </c>
    </row>
    <row r="57" spans="1:19" ht="54.75" customHeight="1" hidden="1">
      <c r="A57" s="28" t="str">
        <f t="shared" si="0"/>
        <v>z</v>
      </c>
      <c r="B57" s="87">
        <v>10</v>
      </c>
      <c r="C57" s="137">
        <f>_xlfn.IFERROR(VLOOKUP(B57,'[1]Слалом'!$B$38:$T$69,3,FALSE),"")</f>
      </c>
      <c r="D57" s="137">
        <f>_xlfn.IFERROR(VLOOKUP(B57,'[1]Слалом'!$B$38:$T$69,4,FALSE),"")</f>
      </c>
      <c r="E57" s="89">
        <f>_xlfn.IFERROR(VLOOKUP(B57,'[1]Слалом'!$B$38:$T$69,5,FALSE),"")</f>
      </c>
      <c r="F57" s="88">
        <f>_xlfn.IFERROR(VLOOKUP(B57,'[1]Слалом'!$B$38:$T$69,6,FALSE),"")</f>
      </c>
      <c r="G57" s="91">
        <f>_xlfn.IFERROR(VLOOKUP(B57,'[1]Слалом'!$B$38:$T$69,9,FALSE),"")</f>
      </c>
      <c r="H57" s="91">
        <f>_xlfn.IFERROR(VLOOKUP(B57,'[1]Слалом'!$B$38:$T$69,10,FALSE),"")</f>
      </c>
      <c r="I57" s="163">
        <f>_xlfn.IFERROR(VLOOKUP(B57,'[1]Слалом'!$B$38:$T$69,11,FALSE),"")</f>
      </c>
      <c r="J57" s="91">
        <f>_xlfn.IFERROR(VLOOKUP(B57,'[1]Слалом'!$B$38:$T$69,14,FALSE),"")</f>
      </c>
      <c r="K57" s="91">
        <f>_xlfn.IFERROR(VLOOKUP(B57,'[1]Слалом'!$B$38:$T$69,15,FALSE),"")</f>
      </c>
      <c r="L57" s="163">
        <f>_xlfn.IFERROR(VLOOKUP(B57,'[1]Слалом'!$B$38:$T$69,16,FALSE),"")</f>
      </c>
      <c r="M57" s="91">
        <f>_xlfn.IFERROR(VLOOKUP(B57,'[1]Слалом'!$B$38:$T$69,17,FALSE),"")</f>
      </c>
      <c r="N57" s="138">
        <f>_xlfn.IFERROR(VLOOKUP(B57,'[1]Слалом'!$B$38:$T$69,18,FALSE),"")</f>
      </c>
      <c r="O57" s="139">
        <f>_xlfn.IFERROR(VLOOKUP(B57,'[1]Слалом'!$B$38:$T$69,19,FALSE),"")</f>
      </c>
      <c r="P57" s="98">
        <f>IF($C$53="","",_xlfn.IFERROR(IF(HLOOKUP('[1]Соревнования'!$B$11,'[1]Разряды'!$AF$3:$BI$13,N57+1,FALSE)=0,"",HLOOKUP('[1]Соревнования'!$B$11,'[1]Разряды'!$AF$3:$BI$13,N57+1,FALSE)),""))</f>
      </c>
      <c r="Q57" s="138" t="s">
        <v>16</v>
      </c>
      <c r="R57" s="139" t="s">
        <v>16</v>
      </c>
      <c r="S57" s="98" t="s">
        <v>16</v>
      </c>
    </row>
    <row r="58" spans="1:19" ht="54.75" customHeight="1" hidden="1">
      <c r="A58" s="28" t="str">
        <f t="shared" si="0"/>
        <v>z</v>
      </c>
      <c r="B58" s="87">
        <v>11</v>
      </c>
      <c r="C58" s="137">
        <f>_xlfn.IFERROR(VLOOKUP(B58,'[1]Слалом'!$B$38:$T$69,3,FALSE),"")</f>
      </c>
      <c r="D58" s="137">
        <f>_xlfn.IFERROR(VLOOKUP(B58,'[1]Слалом'!$B$38:$T$69,4,FALSE),"")</f>
      </c>
      <c r="E58" s="89">
        <f>_xlfn.IFERROR(VLOOKUP(B58,'[1]Слалом'!$B$38:$T$69,5,FALSE),"")</f>
      </c>
      <c r="F58" s="88">
        <f>_xlfn.IFERROR(VLOOKUP(B58,'[1]Слалом'!$B$38:$T$69,6,FALSE),"")</f>
      </c>
      <c r="G58" s="91">
        <f>_xlfn.IFERROR(VLOOKUP(B58,'[1]Слалом'!$B$38:$T$69,9,FALSE),"")</f>
      </c>
      <c r="H58" s="91">
        <f>_xlfn.IFERROR(VLOOKUP(B58,'[1]Слалом'!$B$38:$T$69,10,FALSE),"")</f>
      </c>
      <c r="I58" s="163">
        <f>_xlfn.IFERROR(VLOOKUP(B58,'[1]Слалом'!$B$38:$T$69,11,FALSE),"")</f>
      </c>
      <c r="J58" s="91">
        <f>_xlfn.IFERROR(VLOOKUP(B58,'[1]Слалом'!$B$38:$T$69,14,FALSE),"")</f>
      </c>
      <c r="K58" s="91">
        <f>_xlfn.IFERROR(VLOOKUP(B58,'[1]Слалом'!$B$38:$T$69,15,FALSE),"")</f>
      </c>
      <c r="L58" s="163">
        <f>_xlfn.IFERROR(VLOOKUP(B58,'[1]Слалом'!$B$38:$T$69,16,FALSE),"")</f>
      </c>
      <c r="M58" s="91">
        <f>_xlfn.IFERROR(VLOOKUP(B58,'[1]Слалом'!$B$38:$T$69,17,FALSE),"")</f>
      </c>
      <c r="N58" s="138">
        <f>_xlfn.IFERROR(VLOOKUP(B58,'[1]Слалом'!$B$38:$T$69,18,FALSE),"")</f>
      </c>
      <c r="O58" s="139">
        <f>_xlfn.IFERROR(VLOOKUP(B58,'[1]Слалом'!$B$38:$T$69,19,FALSE),"")</f>
      </c>
      <c r="P58" s="98">
        <f>IF($C$53="","",_xlfn.IFERROR(IF(HLOOKUP('[1]Соревнования'!$B$11,'[1]Разряды'!$AF$3:$BI$13,N58+1,FALSE)=0,"",HLOOKUP('[1]Соревнования'!$B$11,'[1]Разряды'!$AF$3:$BI$13,N58+1,FALSE)),""))</f>
      </c>
      <c r="Q58" s="138" t="s">
        <v>16</v>
      </c>
      <c r="R58" s="139" t="s">
        <v>16</v>
      </c>
      <c r="S58" s="98" t="s">
        <v>16</v>
      </c>
    </row>
    <row r="59" spans="1:19" ht="54.75" customHeight="1" hidden="1">
      <c r="A59" s="28" t="str">
        <f t="shared" si="0"/>
        <v>z</v>
      </c>
      <c r="B59" s="87">
        <v>12</v>
      </c>
      <c r="C59" s="137">
        <f>_xlfn.IFERROR(VLOOKUP(B59,'[1]Слалом'!$B$38:$T$69,3,FALSE),"")</f>
      </c>
      <c r="D59" s="137">
        <f>_xlfn.IFERROR(VLOOKUP(B59,'[1]Слалом'!$B$38:$T$69,4,FALSE),"")</f>
      </c>
      <c r="E59" s="89">
        <f>_xlfn.IFERROR(VLOOKUP(B59,'[1]Слалом'!$B$38:$T$69,5,FALSE),"")</f>
      </c>
      <c r="F59" s="88">
        <f>_xlfn.IFERROR(VLOOKUP(B59,'[1]Слалом'!$B$38:$T$69,6,FALSE),"")</f>
      </c>
      <c r="G59" s="91">
        <f>_xlfn.IFERROR(VLOOKUP(B59,'[1]Слалом'!$B$38:$T$69,9,FALSE),"")</f>
      </c>
      <c r="H59" s="91">
        <f>_xlfn.IFERROR(VLOOKUP(B59,'[1]Слалом'!$B$38:$T$69,10,FALSE),"")</f>
      </c>
      <c r="I59" s="163">
        <f>_xlfn.IFERROR(VLOOKUP(B59,'[1]Слалом'!$B$38:$T$69,11,FALSE),"")</f>
      </c>
      <c r="J59" s="91">
        <f>_xlfn.IFERROR(VLOOKUP(B59,'[1]Слалом'!$B$38:$T$69,14,FALSE),"")</f>
      </c>
      <c r="K59" s="91">
        <f>_xlfn.IFERROR(VLOOKUP(B59,'[1]Слалом'!$B$38:$T$69,15,FALSE),"")</f>
      </c>
      <c r="L59" s="163">
        <f>_xlfn.IFERROR(VLOOKUP(B59,'[1]Слалом'!$B$38:$T$69,16,FALSE),"")</f>
      </c>
      <c r="M59" s="91">
        <f>_xlfn.IFERROR(VLOOKUP(B59,'[1]Слалом'!$B$38:$T$69,17,FALSE),"")</f>
      </c>
      <c r="N59" s="138">
        <f>_xlfn.IFERROR(VLOOKUP(B59,'[1]Слалом'!$B$38:$T$69,18,FALSE),"")</f>
      </c>
      <c r="O59" s="139">
        <f>_xlfn.IFERROR(VLOOKUP(B59,'[1]Слалом'!$B$38:$T$69,19,FALSE),"")</f>
      </c>
      <c r="P59" s="98">
        <f>IF($C$53="","",_xlfn.IFERROR(IF(HLOOKUP('[1]Соревнования'!$B$11,'[1]Разряды'!$AF$3:$BI$13,N59+1,FALSE)=0,"",HLOOKUP('[1]Соревнования'!$B$11,'[1]Разряды'!$AF$3:$BI$13,N59+1,FALSE)),""))</f>
      </c>
      <c r="Q59" s="138" t="s">
        <v>16</v>
      </c>
      <c r="R59" s="139" t="s">
        <v>16</v>
      </c>
      <c r="S59" s="98" t="s">
        <v>16</v>
      </c>
    </row>
    <row r="60" spans="1:19" ht="54.75" customHeight="1" hidden="1">
      <c r="A60" s="28" t="str">
        <f t="shared" si="0"/>
        <v>z</v>
      </c>
      <c r="B60" s="87">
        <v>13</v>
      </c>
      <c r="C60" s="137">
        <f>_xlfn.IFERROR(VLOOKUP(B60,'[1]Слалом'!$B$38:$T$69,3,FALSE),"")</f>
      </c>
      <c r="D60" s="137">
        <f>_xlfn.IFERROR(VLOOKUP(B60,'[1]Слалом'!$B$38:$T$69,4,FALSE),"")</f>
      </c>
      <c r="E60" s="89">
        <f>_xlfn.IFERROR(VLOOKUP(B60,'[1]Слалом'!$B$38:$T$69,5,FALSE),"")</f>
      </c>
      <c r="F60" s="88">
        <f>_xlfn.IFERROR(VLOOKUP(B60,'[1]Слалом'!$B$38:$T$69,6,FALSE),"")</f>
      </c>
      <c r="G60" s="160">
        <f>_xlfn.IFERROR(VLOOKUP(B60,'[1]Слалом'!$B$38:$T$69,7,FALSE),"")</f>
      </c>
      <c r="H60" s="161">
        <f>_xlfn.IFERROR(VLOOKUP(B60,'[1]Слалом'!$B$38:$T$69,8,FALSE),"")</f>
      </c>
      <c r="I60" s="164">
        <f>_xlfn.IFERROR(VLOOKUP(B60,'[1]Слалом'!$B$38:$T$69,9,FALSE),"")</f>
      </c>
      <c r="J60" s="160">
        <f>_xlfn.IFERROR(VLOOKUP(B60,'[1]Слалом'!$B$38:$T$69,10,FALSE),"")</f>
      </c>
      <c r="K60" s="161">
        <f>_xlfn.IFERROR(VLOOKUP(B60,'[1]Слалом'!$B$38:$T$69,11,FALSE),"")</f>
      </c>
      <c r="L60" s="164">
        <f>_xlfn.IFERROR(VLOOKUP(B60,'[1]Слалом'!$B$38:$T$69,12,FALSE),"")</f>
      </c>
      <c r="M60" s="160">
        <f>_xlfn.IFERROR(VLOOKUP(B60,'[1]Слалом'!$B$38:$T$69,13,FALSE),"")</f>
      </c>
      <c r="N60" s="138">
        <f>_xlfn.IFERROR(VLOOKUP(B60,'[1]Слалом'!$B$38:$T$69,14,FALSE),"")</f>
      </c>
      <c r="O60" s="139">
        <f>_xlfn.IFERROR(VLOOKUP(B60,'[1]Слалом'!$B$38:$T$69,15,FALSE),"")</f>
      </c>
      <c r="P60" s="98">
        <f>IF($C$53="","",_xlfn.IFERROR(IF(HLOOKUP('[1]Соревнования'!$B$11,'[1]Разряды'!$AF$3:$BI$13,N60+1,FALSE)=0,"",HLOOKUP('[1]Соревнования'!$B$11,'[1]Разряды'!$AF$3:$BI$13,N60+1,FALSE)),""))</f>
      </c>
      <c r="Q60" s="138" t="s">
        <v>16</v>
      </c>
      <c r="R60" s="139" t="s">
        <v>16</v>
      </c>
      <c r="S60" s="98" t="s">
        <v>16</v>
      </c>
    </row>
    <row r="61" spans="1:19" ht="54.75" customHeight="1" hidden="1">
      <c r="A61" s="28" t="str">
        <f t="shared" si="0"/>
        <v>z</v>
      </c>
      <c r="B61" s="87">
        <v>14</v>
      </c>
      <c r="C61" s="137">
        <f>_xlfn.IFERROR(VLOOKUP(B61,'[1]Слалом'!$B$38:$T$69,3,FALSE),"")</f>
      </c>
      <c r="D61" s="137">
        <f>_xlfn.IFERROR(VLOOKUP(B61,'[1]Слалом'!$B$38:$T$69,4,FALSE),"")</f>
      </c>
      <c r="E61" s="89">
        <f>_xlfn.IFERROR(VLOOKUP(B61,'[1]Слалом'!$B$38:$T$69,5,FALSE),"")</f>
      </c>
      <c r="F61" s="88">
        <f>_xlfn.IFERROR(VLOOKUP(B61,'[1]Слалом'!$B$38:$T$69,6,FALSE),"")</f>
      </c>
      <c r="G61" s="160">
        <f>_xlfn.IFERROR(VLOOKUP(B61,'[1]Слалом'!$B$38:$T$69,7,FALSE),"")</f>
      </c>
      <c r="H61" s="161">
        <f>_xlfn.IFERROR(VLOOKUP(B61,'[1]Слалом'!$B$38:$T$69,8,FALSE),"")</f>
      </c>
      <c r="I61" s="164">
        <f>_xlfn.IFERROR(VLOOKUP(B61,'[1]Слалом'!$B$38:$T$69,9,FALSE),"")</f>
      </c>
      <c r="J61" s="160">
        <f>_xlfn.IFERROR(VLOOKUP(B61,'[1]Слалом'!$B$38:$T$69,10,FALSE),"")</f>
      </c>
      <c r="K61" s="161">
        <f>_xlfn.IFERROR(VLOOKUP(B61,'[1]Слалом'!$B$38:$T$69,11,FALSE),"")</f>
      </c>
      <c r="L61" s="164">
        <f>_xlfn.IFERROR(VLOOKUP(B61,'[1]Слалом'!$B$38:$T$69,12,FALSE),"")</f>
      </c>
      <c r="M61" s="160">
        <f>_xlfn.IFERROR(VLOOKUP(B61,'[1]Слалом'!$B$38:$T$69,13,FALSE),"")</f>
      </c>
      <c r="N61" s="138">
        <f>_xlfn.IFERROR(VLOOKUP(B61,'[1]Слалом'!$B$38:$T$69,14,FALSE),"")</f>
      </c>
      <c r="O61" s="139">
        <f>_xlfn.IFERROR(VLOOKUP(B61,'[1]Слалом'!$B$38:$T$69,15,FALSE),"")</f>
      </c>
      <c r="P61" s="98">
        <f>IF($C$53="","",_xlfn.IFERROR(IF(HLOOKUP('[1]Соревнования'!$B$11,'[1]Разряды'!$AF$3:$BI$13,N61+1,FALSE)=0,"",HLOOKUP('[1]Соревнования'!$B$11,'[1]Разряды'!$AF$3:$BI$13,N61+1,FALSE)),""))</f>
      </c>
      <c r="Q61" s="138" t="s">
        <v>16</v>
      </c>
      <c r="R61" s="139" t="s">
        <v>16</v>
      </c>
      <c r="S61" s="98" t="s">
        <v>16</v>
      </c>
    </row>
    <row r="62" spans="1:19" ht="54.75" customHeight="1" hidden="1">
      <c r="A62" s="28" t="str">
        <f t="shared" si="0"/>
        <v>z</v>
      </c>
      <c r="B62" s="87">
        <v>15</v>
      </c>
      <c r="C62" s="137">
        <f>_xlfn.IFERROR(VLOOKUP(B62,'[1]Слалом'!$B$38:$T$69,3,FALSE),"")</f>
      </c>
      <c r="D62" s="137">
        <f>_xlfn.IFERROR(VLOOKUP(B62,'[1]Слалом'!$B$38:$T$69,4,FALSE),"")</f>
      </c>
      <c r="E62" s="89">
        <f>_xlfn.IFERROR(VLOOKUP(B62,'[1]Слалом'!$B$38:$T$69,5,FALSE),"")</f>
      </c>
      <c r="F62" s="88">
        <f>_xlfn.IFERROR(VLOOKUP(B62,'[1]Слалом'!$B$38:$T$69,6,FALSE),"")</f>
      </c>
      <c r="G62" s="160">
        <f>_xlfn.IFERROR(VLOOKUP(B62,'[1]Слалом'!$B$38:$T$69,7,FALSE),"")</f>
      </c>
      <c r="H62" s="161">
        <f>_xlfn.IFERROR(VLOOKUP(B62,'[1]Слалом'!$B$38:$T$69,8,FALSE),"")</f>
      </c>
      <c r="I62" s="164">
        <f>_xlfn.IFERROR(VLOOKUP(B62,'[1]Слалом'!$B$38:$T$69,9,FALSE),"")</f>
      </c>
      <c r="J62" s="160">
        <f>_xlfn.IFERROR(VLOOKUP(B62,'[1]Слалом'!$B$38:$T$69,10,FALSE),"")</f>
      </c>
      <c r="K62" s="161">
        <f>_xlfn.IFERROR(VLOOKUP(B62,'[1]Слалом'!$B$38:$T$69,11,FALSE),"")</f>
      </c>
      <c r="L62" s="164">
        <f>_xlfn.IFERROR(VLOOKUP(B62,'[1]Слалом'!$B$38:$T$69,12,FALSE),"")</f>
      </c>
      <c r="M62" s="160">
        <f>_xlfn.IFERROR(VLOOKUP(B62,'[1]Слалом'!$B$38:$T$69,13,FALSE),"")</f>
      </c>
      <c r="N62" s="138">
        <f>_xlfn.IFERROR(VLOOKUP(B62,'[1]Слалом'!$B$38:$T$69,14,FALSE),"")</f>
      </c>
      <c r="O62" s="139">
        <f>_xlfn.IFERROR(VLOOKUP(B62,'[1]Слалом'!$B$38:$T$69,15,FALSE),"")</f>
      </c>
      <c r="P62" s="98">
        <f>IF($C$53="","",_xlfn.IFERROR(IF(HLOOKUP('[1]Соревнования'!$B$11,'[1]Разряды'!$AF$3:$BI$13,N62+1,FALSE)=0,"",HLOOKUP('[1]Соревнования'!$B$11,'[1]Разряды'!$AF$3:$BI$13,N62+1,FALSE)),""))</f>
      </c>
      <c r="Q62" s="138" t="s">
        <v>16</v>
      </c>
      <c r="R62" s="139" t="s">
        <v>16</v>
      </c>
      <c r="S62" s="98" t="s">
        <v>16</v>
      </c>
    </row>
    <row r="63" spans="1:19" ht="54.75" customHeight="1" hidden="1">
      <c r="A63" s="28" t="str">
        <f t="shared" si="0"/>
        <v>z</v>
      </c>
      <c r="B63" s="87">
        <v>16</v>
      </c>
      <c r="C63" s="137">
        <f>_xlfn.IFERROR(VLOOKUP(B63,'[1]Слалом'!$B$38:$T$69,3,FALSE),"")</f>
      </c>
      <c r="D63" s="137">
        <f>_xlfn.IFERROR(VLOOKUP(B63,'[1]Слалом'!$B$38:$T$69,4,FALSE),"")</f>
      </c>
      <c r="E63" s="89">
        <f>_xlfn.IFERROR(VLOOKUP(B63,'[1]Слалом'!$B$38:$T$69,5,FALSE),"")</f>
      </c>
      <c r="F63" s="88">
        <f>_xlfn.IFERROR(VLOOKUP(B63,'[1]Слалом'!$B$38:$T$69,6,FALSE),"")</f>
      </c>
      <c r="G63" s="160">
        <f>_xlfn.IFERROR(VLOOKUP(B63,'[1]Слалом'!$B$38:$T$69,7,FALSE),"")</f>
      </c>
      <c r="H63" s="161">
        <f>_xlfn.IFERROR(VLOOKUP(B63,'[1]Слалом'!$B$38:$T$69,8,FALSE),"")</f>
      </c>
      <c r="I63" s="164">
        <f>_xlfn.IFERROR(VLOOKUP(B63,'[1]Слалом'!$B$38:$T$69,9,FALSE),"")</f>
      </c>
      <c r="J63" s="160">
        <f>_xlfn.IFERROR(VLOOKUP(B63,'[1]Слалом'!$B$38:$T$69,10,FALSE),"")</f>
      </c>
      <c r="K63" s="161">
        <f>_xlfn.IFERROR(VLOOKUP(B63,'[1]Слалом'!$B$38:$T$69,11,FALSE),"")</f>
      </c>
      <c r="L63" s="164">
        <f>_xlfn.IFERROR(VLOOKUP(B63,'[1]Слалом'!$B$38:$T$69,12,FALSE),"")</f>
      </c>
      <c r="M63" s="160">
        <f>_xlfn.IFERROR(VLOOKUP(B63,'[1]Слалом'!$B$38:$T$69,13,FALSE),"")</f>
      </c>
      <c r="N63" s="138">
        <f>_xlfn.IFERROR(VLOOKUP(B63,'[1]Слалом'!$B$38:$T$69,14,FALSE),"")</f>
      </c>
      <c r="O63" s="139">
        <f>_xlfn.IFERROR(VLOOKUP(B63,'[1]Слалом'!$B$38:$T$69,15,FALSE),"")</f>
      </c>
      <c r="P63" s="98">
        <f>IF($C$53="","",_xlfn.IFERROR(IF(HLOOKUP('[1]Соревнования'!$B$11,'[1]Разряды'!$AF$3:$BI$13,N63+1,FALSE)=0,"",HLOOKUP('[1]Соревнования'!$B$11,'[1]Разряды'!$AF$3:$BI$13,N63+1,FALSE)),""))</f>
      </c>
      <c r="Q63" s="138" t="s">
        <v>16</v>
      </c>
      <c r="R63" s="139" t="s">
        <v>16</v>
      </c>
      <c r="S63" s="98" t="s">
        <v>16</v>
      </c>
    </row>
    <row r="64" spans="1:19" ht="54.75" customHeight="1" hidden="1">
      <c r="A64" s="28" t="str">
        <f t="shared" si="0"/>
        <v>z</v>
      </c>
      <c r="B64" s="87">
        <v>17</v>
      </c>
      <c r="C64" s="137">
        <f>_xlfn.IFERROR(VLOOKUP(B64,'[1]Слалом'!$B$38:$T$69,3,FALSE),"")</f>
      </c>
      <c r="D64" s="137">
        <f>_xlfn.IFERROR(VLOOKUP(B64,'[1]Слалом'!$B$38:$T$69,4,FALSE),"")</f>
      </c>
      <c r="E64" s="89">
        <f>_xlfn.IFERROR(VLOOKUP(B64,'[1]Слалом'!$B$38:$T$69,5,FALSE),"")</f>
      </c>
      <c r="F64" s="88">
        <f>_xlfn.IFERROR(VLOOKUP(B64,'[1]Слалом'!$B$38:$T$69,6,FALSE),"")</f>
      </c>
      <c r="G64" s="160">
        <f>_xlfn.IFERROR(VLOOKUP(B64,'[1]Слалом'!$B$38:$T$69,7,FALSE),"")</f>
      </c>
      <c r="H64" s="161">
        <f>_xlfn.IFERROR(VLOOKUP(B64,'[1]Слалом'!$B$38:$T$69,8,FALSE),"")</f>
      </c>
      <c r="I64" s="164">
        <f>_xlfn.IFERROR(VLOOKUP(B64,'[1]Слалом'!$B$38:$T$69,9,FALSE),"")</f>
      </c>
      <c r="J64" s="160">
        <f>_xlfn.IFERROR(VLOOKUP(B64,'[1]Слалом'!$B$38:$T$69,10,FALSE),"")</f>
      </c>
      <c r="K64" s="161">
        <f>_xlfn.IFERROR(VLOOKUP(B64,'[1]Слалом'!$B$38:$T$69,11,FALSE),"")</f>
      </c>
      <c r="L64" s="164">
        <f>_xlfn.IFERROR(VLOOKUP(B64,'[1]Слалом'!$B$38:$T$69,12,FALSE),"")</f>
      </c>
      <c r="M64" s="160">
        <f>_xlfn.IFERROR(VLOOKUP(B64,'[1]Слалом'!$B$38:$T$69,13,FALSE),"")</f>
      </c>
      <c r="N64" s="138">
        <f>_xlfn.IFERROR(VLOOKUP(B64,'[1]Слалом'!$B$38:$T$69,14,FALSE),"")</f>
      </c>
      <c r="O64" s="139">
        <f>_xlfn.IFERROR(VLOOKUP(B64,'[1]Слалом'!$B$38:$T$69,15,FALSE),"")</f>
      </c>
      <c r="P64" s="98">
        <f>IF($C$53="","",_xlfn.IFERROR(IF(HLOOKUP('[1]Соревнования'!$B$11,'[1]Разряды'!$AF$3:$BI$13,N64+1,FALSE)=0,"",HLOOKUP('[1]Соревнования'!$B$11,'[1]Разряды'!$AF$3:$BI$13,N64+1,FALSE)),""))</f>
      </c>
      <c r="Q64" s="138" t="s">
        <v>16</v>
      </c>
      <c r="R64" s="139" t="s">
        <v>16</v>
      </c>
      <c r="S64" s="98" t="s">
        <v>16</v>
      </c>
    </row>
    <row r="65" spans="1:19" ht="54.75" customHeight="1" hidden="1">
      <c r="A65" s="28" t="str">
        <f t="shared" si="0"/>
        <v>z</v>
      </c>
      <c r="B65" s="87">
        <v>18</v>
      </c>
      <c r="C65" s="137">
        <f>_xlfn.IFERROR(VLOOKUP(B65,'[1]Слалом'!$B$38:$T$69,3,FALSE),"")</f>
      </c>
      <c r="D65" s="137">
        <f>_xlfn.IFERROR(VLOOKUP(B65,'[1]Слалом'!$B$38:$T$69,4,FALSE),"")</f>
      </c>
      <c r="E65" s="89">
        <f>_xlfn.IFERROR(VLOOKUP(B65,'[1]Слалом'!$B$38:$T$69,5,FALSE),"")</f>
      </c>
      <c r="F65" s="88">
        <f>_xlfn.IFERROR(VLOOKUP(B65,'[1]Слалом'!$B$38:$T$69,6,FALSE),"")</f>
      </c>
      <c r="G65" s="160">
        <f>_xlfn.IFERROR(VLOOKUP(B65,'[1]Слалом'!$B$38:$T$69,7,FALSE),"")</f>
      </c>
      <c r="H65" s="161">
        <f>_xlfn.IFERROR(VLOOKUP(B65,'[1]Слалом'!$B$38:$T$69,8,FALSE),"")</f>
      </c>
      <c r="I65" s="164">
        <f>_xlfn.IFERROR(VLOOKUP(B65,'[1]Слалом'!$B$38:$T$69,9,FALSE),"")</f>
      </c>
      <c r="J65" s="160">
        <f>_xlfn.IFERROR(VLOOKUP(B65,'[1]Слалом'!$B$38:$T$69,10,FALSE),"")</f>
      </c>
      <c r="K65" s="161">
        <f>_xlfn.IFERROR(VLOOKUP(B65,'[1]Слалом'!$B$38:$T$69,11,FALSE),"")</f>
      </c>
      <c r="L65" s="164">
        <f>_xlfn.IFERROR(VLOOKUP(B65,'[1]Слалом'!$B$38:$T$69,12,FALSE),"")</f>
      </c>
      <c r="M65" s="160">
        <f>_xlfn.IFERROR(VLOOKUP(B65,'[1]Слалом'!$B$38:$T$69,13,FALSE),"")</f>
      </c>
      <c r="N65" s="138">
        <f>_xlfn.IFERROR(VLOOKUP(B65,'[1]Слалом'!$B$38:$T$69,14,FALSE),"")</f>
      </c>
      <c r="O65" s="139">
        <f>_xlfn.IFERROR(VLOOKUP(B65,'[1]Слалом'!$B$38:$T$69,15,FALSE),"")</f>
      </c>
      <c r="P65" s="98">
        <f>IF($C$53="","",_xlfn.IFERROR(IF(HLOOKUP('[1]Соревнования'!$B$11,'[1]Разряды'!$AF$3:$BI$13,N65+1,FALSE)=0,"",HLOOKUP('[1]Соревнования'!$B$11,'[1]Разряды'!$AF$3:$BI$13,N65+1,FALSE)),""))</f>
      </c>
      <c r="Q65" s="138" t="s">
        <v>16</v>
      </c>
      <c r="R65" s="139" t="s">
        <v>16</v>
      </c>
      <c r="S65" s="98" t="s">
        <v>16</v>
      </c>
    </row>
    <row r="66" spans="1:19" ht="54.75" customHeight="1" hidden="1">
      <c r="A66" s="28" t="str">
        <f t="shared" si="0"/>
        <v>z</v>
      </c>
      <c r="B66" s="87">
        <v>19</v>
      </c>
      <c r="C66" s="137">
        <f>_xlfn.IFERROR(VLOOKUP(B66,'[1]Слалом'!$B$38:$T$69,3,FALSE),"")</f>
      </c>
      <c r="D66" s="137">
        <f>_xlfn.IFERROR(VLOOKUP(B66,'[1]Слалом'!$B$38:$T$69,4,FALSE),"")</f>
      </c>
      <c r="E66" s="89">
        <f>_xlfn.IFERROR(VLOOKUP(B66,'[1]Слалом'!$B$38:$T$69,5,FALSE),"")</f>
      </c>
      <c r="F66" s="88">
        <f>_xlfn.IFERROR(VLOOKUP(B66,'[1]Слалом'!$B$38:$T$69,6,FALSE),"")</f>
      </c>
      <c r="G66" s="160">
        <f>_xlfn.IFERROR(VLOOKUP(B66,'[1]Слалом'!$B$38:$T$69,7,FALSE),"")</f>
      </c>
      <c r="H66" s="161">
        <f>_xlfn.IFERROR(VLOOKUP(B66,'[1]Слалом'!$B$38:$T$69,8,FALSE),"")</f>
      </c>
      <c r="I66" s="164">
        <f>_xlfn.IFERROR(VLOOKUP(B66,'[1]Слалом'!$B$38:$T$69,9,FALSE),"")</f>
      </c>
      <c r="J66" s="160">
        <f>_xlfn.IFERROR(VLOOKUP(B66,'[1]Слалом'!$B$38:$T$69,10,FALSE),"")</f>
      </c>
      <c r="K66" s="161">
        <f>_xlfn.IFERROR(VLOOKUP(B66,'[1]Слалом'!$B$38:$T$69,11,FALSE),"")</f>
      </c>
      <c r="L66" s="164">
        <f>_xlfn.IFERROR(VLOOKUP(B66,'[1]Слалом'!$B$38:$T$69,12,FALSE),"")</f>
      </c>
      <c r="M66" s="160">
        <f>_xlfn.IFERROR(VLOOKUP(B66,'[1]Слалом'!$B$38:$T$69,13,FALSE),"")</f>
      </c>
      <c r="N66" s="138">
        <f>_xlfn.IFERROR(VLOOKUP(B66,'[1]Слалом'!$B$38:$T$69,14,FALSE),"")</f>
      </c>
      <c r="O66" s="139">
        <f>_xlfn.IFERROR(VLOOKUP(B66,'[1]Слалом'!$B$38:$T$69,15,FALSE),"")</f>
      </c>
      <c r="P66" s="98">
        <f>IF($C$53="","",_xlfn.IFERROR(IF(HLOOKUP('[1]Соревнования'!$B$11,'[1]Разряды'!$AF$3:$BI$13,N66+1,FALSE)=0,"",HLOOKUP('[1]Соревнования'!$B$11,'[1]Разряды'!$AF$3:$BI$13,N66+1,FALSE)),""))</f>
      </c>
      <c r="Q66" s="138" t="s">
        <v>16</v>
      </c>
      <c r="R66" s="139" t="s">
        <v>16</v>
      </c>
      <c r="S66" s="98" t="s">
        <v>16</v>
      </c>
    </row>
    <row r="67" spans="1:19" ht="54.75" customHeight="1" hidden="1">
      <c r="A67" s="28" t="str">
        <f t="shared" si="0"/>
        <v>z</v>
      </c>
      <c r="B67" s="87">
        <v>20</v>
      </c>
      <c r="C67" s="137">
        <f>_xlfn.IFERROR(VLOOKUP(B67,'[1]Слалом'!$B$38:$T$69,3,FALSE),"")</f>
      </c>
      <c r="D67" s="137">
        <f>_xlfn.IFERROR(VLOOKUP(B67,'[1]Слалом'!$B$38:$T$69,4,FALSE),"")</f>
      </c>
      <c r="E67" s="89">
        <f>_xlfn.IFERROR(VLOOKUP(B67,'[1]Слалом'!$B$38:$T$69,5,FALSE),"")</f>
      </c>
      <c r="F67" s="88">
        <f>_xlfn.IFERROR(VLOOKUP(B67,'[1]Слалом'!$B$38:$T$69,6,FALSE),"")</f>
      </c>
      <c r="G67" s="160">
        <f>_xlfn.IFERROR(VLOOKUP(B67,'[1]Слалом'!$B$38:$T$69,7,FALSE),"")</f>
      </c>
      <c r="H67" s="161">
        <f>_xlfn.IFERROR(VLOOKUP(B67,'[1]Слалом'!$B$38:$T$69,8,FALSE),"")</f>
      </c>
      <c r="I67" s="164">
        <f>_xlfn.IFERROR(VLOOKUP(B67,'[1]Слалом'!$B$38:$T$69,9,FALSE),"")</f>
      </c>
      <c r="J67" s="160">
        <f>_xlfn.IFERROR(VLOOKUP(B67,'[1]Слалом'!$B$38:$T$69,10,FALSE),"")</f>
      </c>
      <c r="K67" s="161">
        <f>_xlfn.IFERROR(VLOOKUP(B67,'[1]Слалом'!$B$38:$T$69,11,FALSE),"")</f>
      </c>
      <c r="L67" s="164">
        <f>_xlfn.IFERROR(VLOOKUP(B67,'[1]Слалом'!$B$38:$T$69,12,FALSE),"")</f>
      </c>
      <c r="M67" s="160">
        <f>_xlfn.IFERROR(VLOOKUP(B67,'[1]Слалом'!$B$38:$T$69,13,FALSE),"")</f>
      </c>
      <c r="N67" s="138">
        <f>_xlfn.IFERROR(VLOOKUP(B67,'[1]Слалом'!$B$38:$T$69,14,FALSE),"")</f>
      </c>
      <c r="O67" s="139">
        <f>_xlfn.IFERROR(VLOOKUP(B67,'[1]Слалом'!$B$38:$T$69,15,FALSE),"")</f>
      </c>
      <c r="P67" s="98">
        <f>IF($C$53="","",_xlfn.IFERROR(IF(HLOOKUP('[1]Соревнования'!$B$11,'[1]Разряды'!$AF$3:$BI$13,N67+1,FALSE)=0,"",HLOOKUP('[1]Соревнования'!$B$11,'[1]Разряды'!$AF$3:$BI$13,N67+1,FALSE)),""))</f>
      </c>
      <c r="Q67" s="138" t="s">
        <v>16</v>
      </c>
      <c r="R67" s="139" t="s">
        <v>16</v>
      </c>
      <c r="S67" s="98" t="s">
        <v>16</v>
      </c>
    </row>
    <row r="68" spans="1:19" ht="54.75" customHeight="1" hidden="1">
      <c r="A68" s="28" t="str">
        <f t="shared" si="0"/>
        <v>z</v>
      </c>
      <c r="B68" s="87">
        <v>21</v>
      </c>
      <c r="C68" s="137">
        <f>_xlfn.IFERROR(VLOOKUP(B68,'[1]Слалом'!$B$38:$T$69,3,FALSE),"")</f>
      </c>
      <c r="D68" s="137">
        <f>_xlfn.IFERROR(VLOOKUP(B68,'[1]Слалом'!$B$38:$T$69,4,FALSE),"")</f>
      </c>
      <c r="E68" s="89">
        <f>_xlfn.IFERROR(VLOOKUP(B68,'[1]Слалом'!$B$38:$T$69,5,FALSE),"")</f>
      </c>
      <c r="F68" s="88">
        <f>_xlfn.IFERROR(VLOOKUP(B68,'[1]Слалом'!$B$38:$T$69,6,FALSE),"")</f>
      </c>
      <c r="G68" s="160">
        <f>_xlfn.IFERROR(VLOOKUP(B68,'[1]Слалом'!$B$38:$T$69,7,FALSE),"")</f>
      </c>
      <c r="H68" s="161">
        <f>_xlfn.IFERROR(VLOOKUP(B68,'[1]Слалом'!$B$38:$T$69,8,FALSE),"")</f>
      </c>
      <c r="I68" s="164">
        <f>_xlfn.IFERROR(VLOOKUP(B68,'[1]Слалом'!$B$38:$T$69,9,FALSE),"")</f>
      </c>
      <c r="J68" s="160">
        <f>_xlfn.IFERROR(VLOOKUP(B68,'[1]Слалом'!$B$38:$T$69,10,FALSE),"")</f>
      </c>
      <c r="K68" s="161">
        <f>_xlfn.IFERROR(VLOOKUP(B68,'[1]Слалом'!$B$38:$T$69,11,FALSE),"")</f>
      </c>
      <c r="L68" s="164">
        <f>_xlfn.IFERROR(VLOOKUP(B68,'[1]Слалом'!$B$38:$T$69,12,FALSE),"")</f>
      </c>
      <c r="M68" s="160">
        <f>_xlfn.IFERROR(VLOOKUP(B68,'[1]Слалом'!$B$38:$T$69,13,FALSE),"")</f>
      </c>
      <c r="N68" s="138">
        <f>_xlfn.IFERROR(VLOOKUP(B68,'[1]Слалом'!$B$38:$T$69,14,FALSE),"")</f>
      </c>
      <c r="O68" s="139">
        <f>_xlfn.IFERROR(VLOOKUP(B68,'[1]Слалом'!$B$38:$T$69,15,FALSE),"")</f>
      </c>
      <c r="P68" s="98">
        <f>IF($C$53="","",_xlfn.IFERROR(IF(HLOOKUP('[1]Соревнования'!$B$11,'[1]Разряды'!$AF$3:$BI$13,N68+1,FALSE)=0,"",HLOOKUP('[1]Соревнования'!$B$11,'[1]Разряды'!$AF$3:$BI$13,N68+1,FALSE)),""))</f>
      </c>
      <c r="Q68" s="138" t="s">
        <v>16</v>
      </c>
      <c r="R68" s="139" t="s">
        <v>16</v>
      </c>
      <c r="S68" s="98" t="s">
        <v>16</v>
      </c>
    </row>
    <row r="69" spans="1:19" ht="54.75" customHeight="1" hidden="1">
      <c r="A69" s="28" t="str">
        <f t="shared" si="0"/>
        <v>z</v>
      </c>
      <c r="B69" s="87">
        <v>22</v>
      </c>
      <c r="C69" s="137">
        <f>_xlfn.IFERROR(VLOOKUP(B69,'[1]Слалом'!$B$38:$T$69,3,FALSE),"")</f>
      </c>
      <c r="D69" s="137">
        <f>_xlfn.IFERROR(VLOOKUP(B69,'[1]Слалом'!$B$38:$T$69,4,FALSE),"")</f>
      </c>
      <c r="E69" s="89">
        <f>_xlfn.IFERROR(VLOOKUP(B69,'[1]Слалом'!$B$38:$T$69,5,FALSE),"")</f>
      </c>
      <c r="F69" s="88">
        <f>_xlfn.IFERROR(VLOOKUP(B69,'[1]Слалом'!$B$38:$T$69,6,FALSE),"")</f>
      </c>
      <c r="G69" s="160">
        <f>_xlfn.IFERROR(VLOOKUP(B69,'[1]Слалом'!$B$38:$T$69,7,FALSE),"")</f>
      </c>
      <c r="H69" s="161">
        <f>_xlfn.IFERROR(VLOOKUP(B69,'[1]Слалом'!$B$38:$T$69,8,FALSE),"")</f>
      </c>
      <c r="I69" s="164">
        <f>_xlfn.IFERROR(VLOOKUP(B69,'[1]Слалом'!$B$38:$T$69,9,FALSE),"")</f>
      </c>
      <c r="J69" s="160">
        <f>_xlfn.IFERROR(VLOOKUP(B69,'[1]Слалом'!$B$38:$T$69,10,FALSE),"")</f>
      </c>
      <c r="K69" s="161">
        <f>_xlfn.IFERROR(VLOOKUP(B69,'[1]Слалом'!$B$38:$T$69,11,FALSE),"")</f>
      </c>
      <c r="L69" s="164">
        <f>_xlfn.IFERROR(VLOOKUP(B69,'[1]Слалом'!$B$38:$T$69,12,FALSE),"")</f>
      </c>
      <c r="M69" s="160">
        <f>_xlfn.IFERROR(VLOOKUP(B69,'[1]Слалом'!$B$38:$T$69,13,FALSE),"")</f>
      </c>
      <c r="N69" s="138">
        <f>_xlfn.IFERROR(VLOOKUP(B69,'[1]Слалом'!$B$38:$T$69,14,FALSE),"")</f>
      </c>
      <c r="O69" s="139">
        <f>_xlfn.IFERROR(VLOOKUP(B69,'[1]Слалом'!$B$38:$T$69,15,FALSE),"")</f>
      </c>
      <c r="P69" s="98">
        <f>IF($C$53="","",_xlfn.IFERROR(IF(HLOOKUP('[1]Соревнования'!$B$11,'[1]Разряды'!$AF$3:$BI$13,N69+1,FALSE)=0,"",HLOOKUP('[1]Соревнования'!$B$11,'[1]Разряды'!$AF$3:$BI$13,N69+1,FALSE)),""))</f>
      </c>
      <c r="Q69" s="138" t="s">
        <v>16</v>
      </c>
      <c r="R69" s="139" t="s">
        <v>16</v>
      </c>
      <c r="S69" s="98" t="s">
        <v>16</v>
      </c>
    </row>
    <row r="70" spans="1:19" ht="54.75" customHeight="1" hidden="1">
      <c r="A70" s="28" t="str">
        <f t="shared" si="0"/>
        <v>z</v>
      </c>
      <c r="B70" s="87">
        <v>23</v>
      </c>
      <c r="C70" s="137">
        <f>_xlfn.IFERROR(VLOOKUP(B70,'[1]Слалом'!$B$38:$T$69,3,FALSE),"")</f>
      </c>
      <c r="D70" s="137">
        <f>_xlfn.IFERROR(VLOOKUP(B70,'[1]Слалом'!$B$38:$T$69,4,FALSE),"")</f>
      </c>
      <c r="E70" s="89">
        <f>_xlfn.IFERROR(VLOOKUP(B70,'[1]Слалом'!$B$38:$T$69,5,FALSE),"")</f>
      </c>
      <c r="F70" s="88">
        <f>_xlfn.IFERROR(VLOOKUP(B70,'[1]Слалом'!$B$38:$T$69,6,FALSE),"")</f>
      </c>
      <c r="G70" s="160">
        <f>_xlfn.IFERROR(VLOOKUP(B70,'[1]Слалом'!$B$38:$T$69,7,FALSE),"")</f>
      </c>
      <c r="H70" s="161">
        <f>_xlfn.IFERROR(VLOOKUP(B70,'[1]Слалом'!$B$38:$T$69,8,FALSE),"")</f>
      </c>
      <c r="I70" s="164">
        <f>_xlfn.IFERROR(VLOOKUP(B70,'[1]Слалом'!$B$38:$T$69,9,FALSE),"")</f>
      </c>
      <c r="J70" s="160">
        <f>_xlfn.IFERROR(VLOOKUP(B70,'[1]Слалом'!$B$38:$T$69,10,FALSE),"")</f>
      </c>
      <c r="K70" s="161">
        <f>_xlfn.IFERROR(VLOOKUP(B70,'[1]Слалом'!$B$38:$T$69,11,FALSE),"")</f>
      </c>
      <c r="L70" s="164">
        <f>_xlfn.IFERROR(VLOOKUP(B70,'[1]Слалом'!$B$38:$T$69,12,FALSE),"")</f>
      </c>
      <c r="M70" s="160">
        <f>_xlfn.IFERROR(VLOOKUP(B70,'[1]Слалом'!$B$38:$T$69,13,FALSE),"")</f>
      </c>
      <c r="N70" s="138">
        <f>_xlfn.IFERROR(VLOOKUP(B70,'[1]Слалом'!$B$38:$T$69,14,FALSE),"")</f>
      </c>
      <c r="O70" s="139">
        <f>_xlfn.IFERROR(VLOOKUP(B70,'[1]Слалом'!$B$38:$T$69,15,FALSE),"")</f>
      </c>
      <c r="P70" s="98">
        <f>IF($C$53="","",_xlfn.IFERROR(IF(HLOOKUP('[1]Соревнования'!$B$11,'[1]Разряды'!$AF$3:$BI$13,N70+1,FALSE)=0,"",HLOOKUP('[1]Соревнования'!$B$11,'[1]Разряды'!$AF$3:$BI$13,N70+1,FALSE)),""))</f>
      </c>
      <c r="Q70" s="138" t="s">
        <v>16</v>
      </c>
      <c r="R70" s="139" t="s">
        <v>16</v>
      </c>
      <c r="S70" s="98" t="s">
        <v>16</v>
      </c>
    </row>
    <row r="71" spans="1:19" ht="54.75" customHeight="1" hidden="1">
      <c r="A71" s="28" t="str">
        <f t="shared" si="0"/>
        <v>z</v>
      </c>
      <c r="B71" s="87">
        <v>24</v>
      </c>
      <c r="C71" s="137">
        <f>_xlfn.IFERROR(VLOOKUP(B71,'[1]Слалом'!$B$38:$T$69,3,FALSE),"")</f>
      </c>
      <c r="D71" s="137">
        <f>_xlfn.IFERROR(VLOOKUP(B71,'[1]Слалом'!$B$38:$T$69,4,FALSE),"")</f>
      </c>
      <c r="E71" s="89">
        <f>_xlfn.IFERROR(VLOOKUP(B71,'[1]Слалом'!$B$38:$T$69,5,FALSE),"")</f>
      </c>
      <c r="F71" s="88">
        <f>_xlfn.IFERROR(VLOOKUP(B71,'[1]Слалом'!$B$38:$T$69,6,FALSE),"")</f>
      </c>
      <c r="G71" s="160">
        <f>_xlfn.IFERROR(VLOOKUP(B71,'[1]Слалом'!$B$38:$T$69,7,FALSE),"")</f>
      </c>
      <c r="H71" s="161">
        <f>_xlfn.IFERROR(VLOOKUP(B71,'[1]Слалом'!$B$38:$T$69,8,FALSE),"")</f>
      </c>
      <c r="I71" s="164">
        <f>_xlfn.IFERROR(VLOOKUP(B71,'[1]Слалом'!$B$38:$T$69,9,FALSE),"")</f>
      </c>
      <c r="J71" s="160">
        <f>_xlfn.IFERROR(VLOOKUP(B71,'[1]Слалом'!$B$38:$T$69,10,FALSE),"")</f>
      </c>
      <c r="K71" s="161">
        <f>_xlfn.IFERROR(VLOOKUP(B71,'[1]Слалом'!$B$38:$T$69,11,FALSE),"")</f>
      </c>
      <c r="L71" s="164">
        <f>_xlfn.IFERROR(VLOOKUP(B71,'[1]Слалом'!$B$38:$T$69,12,FALSE),"")</f>
      </c>
      <c r="M71" s="160">
        <f>_xlfn.IFERROR(VLOOKUP(B71,'[1]Слалом'!$B$38:$T$69,13,FALSE),"")</f>
      </c>
      <c r="N71" s="138">
        <f>_xlfn.IFERROR(VLOOKUP(B71,'[1]Слалом'!$B$38:$T$69,14,FALSE),"")</f>
      </c>
      <c r="O71" s="139">
        <f>_xlfn.IFERROR(VLOOKUP(B71,'[1]Слалом'!$B$38:$T$69,15,FALSE),"")</f>
      </c>
      <c r="P71" s="98">
        <f>IF($C$53="","",_xlfn.IFERROR(IF(HLOOKUP('[1]Соревнования'!$B$11,'[1]Разряды'!$AF$3:$BI$13,N71+1,FALSE)=0,"",HLOOKUP('[1]Соревнования'!$B$11,'[1]Разряды'!$AF$3:$BI$13,N71+1,FALSE)),""))</f>
      </c>
      <c r="Q71" s="138" t="s">
        <v>16</v>
      </c>
      <c r="R71" s="139" t="s">
        <v>16</v>
      </c>
      <c r="S71" s="98" t="s">
        <v>16</v>
      </c>
    </row>
    <row r="72" spans="1:19" ht="54.75" customHeight="1" hidden="1">
      <c r="A72" s="28" t="str">
        <f t="shared" si="0"/>
        <v>z</v>
      </c>
      <c r="B72" s="87">
        <v>25</v>
      </c>
      <c r="C72" s="137">
        <f>_xlfn.IFERROR(VLOOKUP(B72,'[1]Слалом'!$B$38:$T$69,3,FALSE),"")</f>
      </c>
      <c r="D72" s="137">
        <f>_xlfn.IFERROR(VLOOKUP(B72,'[1]Слалом'!$B$38:$T$69,4,FALSE),"")</f>
      </c>
      <c r="E72" s="89">
        <f>_xlfn.IFERROR(VLOOKUP(B72,'[1]Слалом'!$B$38:$T$69,5,FALSE),"")</f>
      </c>
      <c r="F72" s="88">
        <f>_xlfn.IFERROR(VLOOKUP(B72,'[1]Слалом'!$B$38:$T$69,6,FALSE),"")</f>
      </c>
      <c r="G72" s="160">
        <f>_xlfn.IFERROR(VLOOKUP(B72,'[1]Слалом'!$B$38:$T$69,7,FALSE),"")</f>
      </c>
      <c r="H72" s="161">
        <f>_xlfn.IFERROR(VLOOKUP(B72,'[1]Слалом'!$B$38:$T$69,8,FALSE),"")</f>
      </c>
      <c r="I72" s="164">
        <f>_xlfn.IFERROR(VLOOKUP(B72,'[1]Слалом'!$B$38:$T$69,9,FALSE),"")</f>
      </c>
      <c r="J72" s="160">
        <f>_xlfn.IFERROR(VLOOKUP(B72,'[1]Слалом'!$B$38:$T$69,10,FALSE),"")</f>
      </c>
      <c r="K72" s="161">
        <f>_xlfn.IFERROR(VLOOKUP(B72,'[1]Слалом'!$B$38:$T$69,11,FALSE),"")</f>
      </c>
      <c r="L72" s="164">
        <f>_xlfn.IFERROR(VLOOKUP(B72,'[1]Слалом'!$B$38:$T$69,12,FALSE),"")</f>
      </c>
      <c r="M72" s="160">
        <f>_xlfn.IFERROR(VLOOKUP(B72,'[1]Слалом'!$B$38:$T$69,13,FALSE),"")</f>
      </c>
      <c r="N72" s="138">
        <f>_xlfn.IFERROR(VLOOKUP(B72,'[1]Слалом'!$B$38:$T$69,14,FALSE),"")</f>
      </c>
      <c r="O72" s="139">
        <f>_xlfn.IFERROR(VLOOKUP(B72,'[1]Слалом'!$B$38:$T$69,15,FALSE),"")</f>
      </c>
      <c r="P72" s="98">
        <f>IF($C$53="","",_xlfn.IFERROR(IF(HLOOKUP('[1]Соревнования'!$B$11,'[1]Разряды'!$AF$3:$BI$13,N72+1,FALSE)=0,"",HLOOKUP('[1]Соревнования'!$B$11,'[1]Разряды'!$AF$3:$BI$13,N72+1,FALSE)),""))</f>
      </c>
      <c r="Q72" s="138" t="s">
        <v>16</v>
      </c>
      <c r="R72" s="139" t="s">
        <v>16</v>
      </c>
      <c r="S72" s="98" t="s">
        <v>16</v>
      </c>
    </row>
    <row r="73" spans="1:19" ht="54.75" customHeight="1" hidden="1">
      <c r="A73" s="28" t="str">
        <f t="shared" si="0"/>
        <v>z</v>
      </c>
      <c r="B73" s="87">
        <v>26</v>
      </c>
      <c r="C73" s="137">
        <f>_xlfn.IFERROR(VLOOKUP(B73,'[1]Слалом'!$B$38:$T$69,3,FALSE),"")</f>
      </c>
      <c r="D73" s="137">
        <f>_xlfn.IFERROR(VLOOKUP(B73,'[1]Слалом'!$B$38:$T$69,4,FALSE),"")</f>
      </c>
      <c r="E73" s="89">
        <f>_xlfn.IFERROR(VLOOKUP(B73,'[1]Слалом'!$B$38:$T$69,5,FALSE),"")</f>
      </c>
      <c r="F73" s="88">
        <f>_xlfn.IFERROR(VLOOKUP(B73,'[1]Слалом'!$B$38:$T$69,6,FALSE),"")</f>
      </c>
      <c r="G73" s="160">
        <f>_xlfn.IFERROR(VLOOKUP(B73,'[1]Слалом'!$B$38:$T$69,7,FALSE),"")</f>
      </c>
      <c r="H73" s="161">
        <f>_xlfn.IFERROR(VLOOKUP(B73,'[1]Слалом'!$B$38:$T$69,8,FALSE),"")</f>
      </c>
      <c r="I73" s="164">
        <f>_xlfn.IFERROR(VLOOKUP(B73,'[1]Слалом'!$B$38:$T$69,9,FALSE),"")</f>
      </c>
      <c r="J73" s="160">
        <f>_xlfn.IFERROR(VLOOKUP(B73,'[1]Слалом'!$B$38:$T$69,10,FALSE),"")</f>
      </c>
      <c r="K73" s="161">
        <f>_xlfn.IFERROR(VLOOKUP(B73,'[1]Слалом'!$B$38:$T$69,11,FALSE),"")</f>
      </c>
      <c r="L73" s="164">
        <f>_xlfn.IFERROR(VLOOKUP(B73,'[1]Слалом'!$B$38:$T$69,12,FALSE),"")</f>
      </c>
      <c r="M73" s="160">
        <f>_xlfn.IFERROR(VLOOKUP(B73,'[1]Слалом'!$B$38:$T$69,13,FALSE),"")</f>
      </c>
      <c r="N73" s="138">
        <f>_xlfn.IFERROR(VLOOKUP(B73,'[1]Слалом'!$B$38:$T$69,14,FALSE),"")</f>
      </c>
      <c r="O73" s="139">
        <f>_xlfn.IFERROR(VLOOKUP(B73,'[1]Слалом'!$B$38:$T$69,15,FALSE),"")</f>
      </c>
      <c r="P73" s="98">
        <f>IF($C$53="","",_xlfn.IFERROR(IF(HLOOKUP('[1]Соревнования'!$B$11,'[1]Разряды'!$AF$3:$BI$13,N73+1,FALSE)=0,"",HLOOKUP('[1]Соревнования'!$B$11,'[1]Разряды'!$AF$3:$BI$13,N73+1,FALSE)),""))</f>
      </c>
      <c r="Q73" s="138" t="s">
        <v>16</v>
      </c>
      <c r="R73" s="139" t="s">
        <v>16</v>
      </c>
      <c r="S73" s="98" t="s">
        <v>16</v>
      </c>
    </row>
    <row r="74" spans="1:19" ht="54.75" customHeight="1" hidden="1">
      <c r="A74" s="28" t="str">
        <f t="shared" si="0"/>
        <v>z</v>
      </c>
      <c r="B74" s="87">
        <v>27</v>
      </c>
      <c r="C74" s="137">
        <f>_xlfn.IFERROR(VLOOKUP(B74,'[1]Слалом'!$B$38:$T$69,3,FALSE),"")</f>
      </c>
      <c r="D74" s="137">
        <f>_xlfn.IFERROR(VLOOKUP(B74,'[1]Слалом'!$B$38:$T$69,4,FALSE),"")</f>
      </c>
      <c r="E74" s="89">
        <f>_xlfn.IFERROR(VLOOKUP(B74,'[1]Слалом'!$B$38:$T$69,5,FALSE),"")</f>
      </c>
      <c r="F74" s="88">
        <f>_xlfn.IFERROR(VLOOKUP(B74,'[1]Слалом'!$B$38:$T$69,6,FALSE),"")</f>
      </c>
      <c r="G74" s="160">
        <f>_xlfn.IFERROR(VLOOKUP(B74,'[1]Слалом'!$B$38:$T$69,7,FALSE),"")</f>
      </c>
      <c r="H74" s="161">
        <f>_xlfn.IFERROR(VLOOKUP(B74,'[1]Слалом'!$B$38:$T$69,8,FALSE),"")</f>
      </c>
      <c r="I74" s="164">
        <f>_xlfn.IFERROR(VLOOKUP(B74,'[1]Слалом'!$B$38:$T$69,9,FALSE),"")</f>
      </c>
      <c r="J74" s="160">
        <f>_xlfn.IFERROR(VLOOKUP(B74,'[1]Слалом'!$B$38:$T$69,10,FALSE),"")</f>
      </c>
      <c r="K74" s="161">
        <f>_xlfn.IFERROR(VLOOKUP(B74,'[1]Слалом'!$B$38:$T$69,11,FALSE),"")</f>
      </c>
      <c r="L74" s="164">
        <f>_xlfn.IFERROR(VLOOKUP(B74,'[1]Слалом'!$B$38:$T$69,12,FALSE),"")</f>
      </c>
      <c r="M74" s="160">
        <f>_xlfn.IFERROR(VLOOKUP(B74,'[1]Слалом'!$B$38:$T$69,13,FALSE),"")</f>
      </c>
      <c r="N74" s="138">
        <f>_xlfn.IFERROR(VLOOKUP(B74,'[1]Слалом'!$B$38:$T$69,14,FALSE),"")</f>
      </c>
      <c r="O74" s="139">
        <f>_xlfn.IFERROR(VLOOKUP(B74,'[1]Слалом'!$B$38:$T$69,15,FALSE),"")</f>
      </c>
      <c r="P74" s="98">
        <f>IF($C$53="","",_xlfn.IFERROR(IF(HLOOKUP('[1]Соревнования'!$B$11,'[1]Разряды'!$AF$3:$BI$13,N74+1,FALSE)=0,"",HLOOKUP('[1]Соревнования'!$B$11,'[1]Разряды'!$AF$3:$BI$13,N74+1,FALSE)),""))</f>
      </c>
      <c r="Q74" s="138" t="s">
        <v>16</v>
      </c>
      <c r="R74" s="139" t="s">
        <v>16</v>
      </c>
      <c r="S74" s="98" t="s">
        <v>16</v>
      </c>
    </row>
    <row r="75" spans="1:19" ht="54.75" customHeight="1" hidden="1">
      <c r="A75" s="28" t="str">
        <f t="shared" si="0"/>
        <v>z</v>
      </c>
      <c r="B75" s="87">
        <v>28</v>
      </c>
      <c r="C75" s="137">
        <f>_xlfn.IFERROR(VLOOKUP(B75,'[1]Слалом'!$B$38:$T$69,3,FALSE),"")</f>
      </c>
      <c r="D75" s="137">
        <f>_xlfn.IFERROR(VLOOKUP(B75,'[1]Слалом'!$B$38:$T$69,4,FALSE),"")</f>
      </c>
      <c r="E75" s="89">
        <f>_xlfn.IFERROR(VLOOKUP(B75,'[1]Слалом'!$B$38:$T$69,5,FALSE),"")</f>
      </c>
      <c r="F75" s="88">
        <f>_xlfn.IFERROR(VLOOKUP(B75,'[1]Слалом'!$B$38:$T$69,6,FALSE),"")</f>
      </c>
      <c r="G75" s="160">
        <f>_xlfn.IFERROR(VLOOKUP(B75,'[1]Слалом'!$B$38:$T$69,7,FALSE),"")</f>
      </c>
      <c r="H75" s="161">
        <f>_xlfn.IFERROR(VLOOKUP(B75,'[1]Слалом'!$B$38:$T$69,8,FALSE),"")</f>
      </c>
      <c r="I75" s="164">
        <f>_xlfn.IFERROR(VLOOKUP(B75,'[1]Слалом'!$B$38:$T$69,9,FALSE),"")</f>
      </c>
      <c r="J75" s="160">
        <f>_xlfn.IFERROR(VLOOKUP(B75,'[1]Слалом'!$B$38:$T$69,10,FALSE),"")</f>
      </c>
      <c r="K75" s="161">
        <f>_xlfn.IFERROR(VLOOKUP(B75,'[1]Слалом'!$B$38:$T$69,11,FALSE),"")</f>
      </c>
      <c r="L75" s="164">
        <f>_xlfn.IFERROR(VLOOKUP(B75,'[1]Слалом'!$B$38:$T$69,12,FALSE),"")</f>
      </c>
      <c r="M75" s="160">
        <f>_xlfn.IFERROR(VLOOKUP(B75,'[1]Слалом'!$B$38:$T$69,13,FALSE),"")</f>
      </c>
      <c r="N75" s="138">
        <f>_xlfn.IFERROR(VLOOKUP(B75,'[1]Слалом'!$B$38:$T$69,14,FALSE),"")</f>
      </c>
      <c r="O75" s="139">
        <f>_xlfn.IFERROR(VLOOKUP(B75,'[1]Слалом'!$B$38:$T$69,15,FALSE),"")</f>
      </c>
      <c r="P75" s="98">
        <f>IF($C$53="","",_xlfn.IFERROR(IF(HLOOKUP('[1]Соревнования'!$B$11,'[1]Разряды'!$AF$3:$BI$13,N75+1,FALSE)=0,"",HLOOKUP('[1]Соревнования'!$B$11,'[1]Разряды'!$AF$3:$BI$13,N75+1,FALSE)),""))</f>
      </c>
      <c r="Q75" s="138" t="s">
        <v>16</v>
      </c>
      <c r="R75" s="139" t="s">
        <v>16</v>
      </c>
      <c r="S75" s="98" t="s">
        <v>16</v>
      </c>
    </row>
    <row r="76" spans="1:19" ht="54.75" customHeight="1" hidden="1">
      <c r="A76" s="28" t="str">
        <f t="shared" si="0"/>
        <v>z</v>
      </c>
      <c r="B76" s="87">
        <v>29</v>
      </c>
      <c r="C76" s="137">
        <f>_xlfn.IFERROR(VLOOKUP(B76,'[1]Слалом'!$B$38:$T$69,3,FALSE),"")</f>
      </c>
      <c r="D76" s="137">
        <f>_xlfn.IFERROR(VLOOKUP(B76,'[1]Слалом'!$B$38:$T$69,4,FALSE),"")</f>
      </c>
      <c r="E76" s="89">
        <f>_xlfn.IFERROR(VLOOKUP(B76,'[1]Слалом'!$B$38:$T$69,5,FALSE),"")</f>
      </c>
      <c r="F76" s="88">
        <f>_xlfn.IFERROR(VLOOKUP(B76,'[1]Слалом'!$B$38:$T$69,6,FALSE),"")</f>
      </c>
      <c r="G76" s="160">
        <f>_xlfn.IFERROR(VLOOKUP(B76,'[1]Слалом'!$B$38:$T$69,7,FALSE),"")</f>
      </c>
      <c r="H76" s="161">
        <f>_xlfn.IFERROR(VLOOKUP(B76,'[1]Слалом'!$B$38:$T$69,8,FALSE),"")</f>
      </c>
      <c r="I76" s="164">
        <f>_xlfn.IFERROR(VLOOKUP(B76,'[1]Слалом'!$B$38:$T$69,9,FALSE),"")</f>
      </c>
      <c r="J76" s="160">
        <f>_xlfn.IFERROR(VLOOKUP(B76,'[1]Слалом'!$B$38:$T$69,10,FALSE),"")</f>
      </c>
      <c r="K76" s="161">
        <f>_xlfn.IFERROR(VLOOKUP(B76,'[1]Слалом'!$B$38:$T$69,11,FALSE),"")</f>
      </c>
      <c r="L76" s="164">
        <f>_xlfn.IFERROR(VLOOKUP(B76,'[1]Слалом'!$B$38:$T$69,12,FALSE),"")</f>
      </c>
      <c r="M76" s="160">
        <f>_xlfn.IFERROR(VLOOKUP(B76,'[1]Слалом'!$B$38:$T$69,13,FALSE),"")</f>
      </c>
      <c r="N76" s="138">
        <f>_xlfn.IFERROR(VLOOKUP(B76,'[1]Слалом'!$B$38:$T$69,14,FALSE),"")</f>
      </c>
      <c r="O76" s="139">
        <f>_xlfn.IFERROR(VLOOKUP(B76,'[1]Слалом'!$B$38:$T$69,15,FALSE),"")</f>
      </c>
      <c r="P76" s="98">
        <f>IF($C$53="","",_xlfn.IFERROR(IF(HLOOKUP('[1]Соревнования'!$B$11,'[1]Разряды'!$AF$3:$BI$13,N76+1,FALSE)=0,"",HLOOKUP('[1]Соревнования'!$B$11,'[1]Разряды'!$AF$3:$BI$13,N76+1,FALSE)),""))</f>
      </c>
      <c r="Q76" s="138" t="s">
        <v>16</v>
      </c>
      <c r="R76" s="139" t="s">
        <v>16</v>
      </c>
      <c r="S76" s="98" t="s">
        <v>16</v>
      </c>
    </row>
    <row r="77" spans="1:19" ht="54.75" customHeight="1" hidden="1">
      <c r="A77" s="28" t="str">
        <f t="shared" si="0"/>
        <v>z</v>
      </c>
      <c r="B77" s="87">
        <v>30</v>
      </c>
      <c r="C77" s="137">
        <f>_xlfn.IFERROR(VLOOKUP(B77,'[1]Слалом'!$B$38:$T$69,3,FALSE),"")</f>
      </c>
      <c r="D77" s="137">
        <f>_xlfn.IFERROR(VLOOKUP(B77,'[1]Слалом'!$B$38:$T$69,4,FALSE),"")</f>
      </c>
      <c r="E77" s="89">
        <f>_xlfn.IFERROR(VLOOKUP(B77,'[1]Слалом'!$B$38:$T$69,5,FALSE),"")</f>
      </c>
      <c r="F77" s="88">
        <f>_xlfn.IFERROR(VLOOKUP(B77,'[1]Слалом'!$B$38:$T$69,6,FALSE),"")</f>
      </c>
      <c r="G77" s="160">
        <f>_xlfn.IFERROR(VLOOKUP(B77,'[1]Слалом'!$B$38:$T$69,7,FALSE),"")</f>
      </c>
      <c r="H77" s="161">
        <f>_xlfn.IFERROR(VLOOKUP(B77,'[1]Слалом'!$B$38:$T$69,8,FALSE),"")</f>
      </c>
      <c r="I77" s="164">
        <f>_xlfn.IFERROR(VLOOKUP(B77,'[1]Слалом'!$B$38:$T$69,9,FALSE),"")</f>
      </c>
      <c r="J77" s="160">
        <f>_xlfn.IFERROR(VLOOKUP(B77,'[1]Слалом'!$B$38:$T$69,10,FALSE),"")</f>
      </c>
      <c r="K77" s="161">
        <f>_xlfn.IFERROR(VLOOKUP(B77,'[1]Слалом'!$B$38:$T$69,11,FALSE),"")</f>
      </c>
      <c r="L77" s="164">
        <f>_xlfn.IFERROR(VLOOKUP(B77,'[1]Слалом'!$B$38:$T$69,12,FALSE),"")</f>
      </c>
      <c r="M77" s="160">
        <f>_xlfn.IFERROR(VLOOKUP(B77,'[1]Слалом'!$B$38:$T$69,13,FALSE),"")</f>
      </c>
      <c r="N77" s="138">
        <f>_xlfn.IFERROR(VLOOKUP(B77,'[1]Слалом'!$B$38:$T$69,14,FALSE),"")</f>
      </c>
      <c r="O77" s="139">
        <f>_xlfn.IFERROR(VLOOKUP(B77,'[1]Слалом'!$B$38:$T$69,15,FALSE),"")</f>
      </c>
      <c r="P77" s="98">
        <f>IF($C$53="","",_xlfn.IFERROR(IF(HLOOKUP('[1]Соревнования'!$B$11,'[1]Разряды'!$AF$3:$BI$13,N77+1,FALSE)=0,"",HLOOKUP('[1]Соревнования'!$B$11,'[1]Разряды'!$AF$3:$BI$13,N77+1,FALSE)),""))</f>
      </c>
      <c r="Q77" s="138" t="s">
        <v>16</v>
      </c>
      <c r="R77" s="139" t="s">
        <v>16</v>
      </c>
      <c r="S77" s="98" t="s">
        <v>16</v>
      </c>
    </row>
    <row r="78" spans="1:19" ht="54.75" customHeight="1" hidden="1">
      <c r="A78" s="28" t="str">
        <f t="shared" si="0"/>
        <v>z</v>
      </c>
      <c r="B78" s="87">
        <v>31</v>
      </c>
      <c r="C78" s="137">
        <f>_xlfn.IFERROR(VLOOKUP(B78,'[1]Слалом'!$B$38:$T$69,3,FALSE),"")</f>
      </c>
      <c r="D78" s="137">
        <f>_xlfn.IFERROR(VLOOKUP(B78,'[1]Слалом'!$B$38:$T$69,4,FALSE),"")</f>
      </c>
      <c r="E78" s="89">
        <f>_xlfn.IFERROR(VLOOKUP(B78,'[1]Слалом'!$B$38:$T$69,5,FALSE),"")</f>
      </c>
      <c r="F78" s="88">
        <f>_xlfn.IFERROR(VLOOKUP(B78,'[1]Слалом'!$B$38:$T$69,6,FALSE),"")</f>
      </c>
      <c r="G78" s="160">
        <f>_xlfn.IFERROR(VLOOKUP(B78,'[1]Слалом'!$B$38:$T$69,7,FALSE),"")</f>
      </c>
      <c r="H78" s="161">
        <f>_xlfn.IFERROR(VLOOKUP(B78,'[1]Слалом'!$B$38:$T$69,8,FALSE),"")</f>
      </c>
      <c r="I78" s="164">
        <f>_xlfn.IFERROR(VLOOKUP(B78,'[1]Слалом'!$B$38:$T$69,9,FALSE),"")</f>
      </c>
      <c r="J78" s="160">
        <f>_xlfn.IFERROR(VLOOKUP(B78,'[1]Слалом'!$B$38:$T$69,10,FALSE),"")</f>
      </c>
      <c r="K78" s="161">
        <f>_xlfn.IFERROR(VLOOKUP(B78,'[1]Слалом'!$B$38:$T$69,11,FALSE),"")</f>
      </c>
      <c r="L78" s="164">
        <f>_xlfn.IFERROR(VLOOKUP(B78,'[1]Слалом'!$B$38:$T$69,12,FALSE),"")</f>
      </c>
      <c r="M78" s="160">
        <f>_xlfn.IFERROR(VLOOKUP(B78,'[1]Слалом'!$B$38:$T$69,13,FALSE),"")</f>
      </c>
      <c r="N78" s="138">
        <f>_xlfn.IFERROR(VLOOKUP(B78,'[1]Слалом'!$B$38:$T$69,14,FALSE),"")</f>
      </c>
      <c r="O78" s="139">
        <f>_xlfn.IFERROR(VLOOKUP(B78,'[1]Слалом'!$B$38:$T$69,15,FALSE),"")</f>
      </c>
      <c r="P78" s="98">
        <f>IF($C$53="","",_xlfn.IFERROR(IF(HLOOKUP('[1]Соревнования'!$B$11,'[1]Разряды'!$AF$3:$BI$13,N78+1,FALSE)=0,"",HLOOKUP('[1]Соревнования'!$B$11,'[1]Разряды'!$AF$3:$BI$13,N78+1,FALSE)),""))</f>
      </c>
      <c r="Q78" s="138" t="s">
        <v>16</v>
      </c>
      <c r="R78" s="139" t="s">
        <v>16</v>
      </c>
      <c r="S78" s="98" t="s">
        <v>16</v>
      </c>
    </row>
    <row r="79" spans="1:19" ht="54.75" customHeight="1" hidden="1">
      <c r="A79" s="28" t="str">
        <f t="shared" si="0"/>
        <v>z</v>
      </c>
      <c r="B79" s="87">
        <v>32</v>
      </c>
      <c r="C79" s="137">
        <f>_xlfn.IFERROR(VLOOKUP(B79,'[1]Слалом'!$B$38:$T$69,3,FALSE),"")</f>
      </c>
      <c r="D79" s="137">
        <f>_xlfn.IFERROR(VLOOKUP(B79,'[1]Слалом'!$B$38:$T$69,4,FALSE),"")</f>
      </c>
      <c r="E79" s="89">
        <f>_xlfn.IFERROR(VLOOKUP(B79,'[1]Слалом'!$B$38:$T$69,5,FALSE),"")</f>
      </c>
      <c r="F79" s="88">
        <f>_xlfn.IFERROR(VLOOKUP(B79,'[1]Слалом'!$B$38:$T$69,6,FALSE),"")</f>
      </c>
      <c r="G79" s="160">
        <f>_xlfn.IFERROR(VLOOKUP(B79,'[1]Слалом'!$B$38:$T$69,7,FALSE),"")</f>
      </c>
      <c r="H79" s="161">
        <f>_xlfn.IFERROR(VLOOKUP(B79,'[1]Слалом'!$B$38:$T$69,8,FALSE),"")</f>
      </c>
      <c r="I79" s="164">
        <f>_xlfn.IFERROR(VLOOKUP(B79,'[1]Слалом'!$B$38:$T$69,9,FALSE),"")</f>
      </c>
      <c r="J79" s="160">
        <f>_xlfn.IFERROR(VLOOKUP(B79,'[1]Слалом'!$B$38:$T$69,10,FALSE),"")</f>
      </c>
      <c r="K79" s="161">
        <f>_xlfn.IFERROR(VLOOKUP(B79,'[1]Слалом'!$B$38:$T$69,11,FALSE),"")</f>
      </c>
      <c r="L79" s="164">
        <f>_xlfn.IFERROR(VLOOKUP(B79,'[1]Слалом'!$B$38:$T$69,12,FALSE),"")</f>
      </c>
      <c r="M79" s="160">
        <f>_xlfn.IFERROR(VLOOKUP(B79,'[1]Слалом'!$B$38:$T$69,13,FALSE),"")</f>
      </c>
      <c r="N79" s="138">
        <f>_xlfn.IFERROR(VLOOKUP(B79,'[1]Слалом'!$B$38:$T$69,14,FALSE),"")</f>
      </c>
      <c r="O79" s="139">
        <f>_xlfn.IFERROR(VLOOKUP(B79,'[1]Слалом'!$B$38:$T$69,15,FALSE),"")</f>
      </c>
      <c r="P79" s="98">
        <f>IF($C$53="","",_xlfn.IFERROR(IF(HLOOKUP('[1]Соревнования'!$B$11,'[1]Разряды'!$AF$3:$BI$13,N79+1,FALSE)=0,"",HLOOKUP('[1]Соревнования'!$B$11,'[1]Разряды'!$AF$3:$BI$13,N79+1,FALSE)),""))</f>
      </c>
      <c r="Q79" s="138" t="s">
        <v>16</v>
      </c>
      <c r="R79" s="139" t="s">
        <v>16</v>
      </c>
      <c r="S79" s="98" t="s">
        <v>16</v>
      </c>
    </row>
    <row r="80" spans="1:19" ht="15" hidden="1">
      <c r="A80" s="85" t="str">
        <f>IF(C81="","z","")</f>
        <v>z</v>
      </c>
      <c r="B80" s="94" t="str">
        <f>'[1]Соревнования'!B15</f>
        <v>R-4 мужчины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100"/>
      <c r="R80" s="100"/>
      <c r="S80" s="100"/>
    </row>
    <row r="81" spans="1:19" ht="51.75" customHeight="1" hidden="1">
      <c r="A81" s="28" t="str">
        <f aca="true" t="shared" si="1" ref="A81:A144">IF(C81="","z","")</f>
        <v>z</v>
      </c>
      <c r="B81" s="87">
        <v>1</v>
      </c>
      <c r="C81" s="137">
        <f>_xlfn.IFERROR(VLOOKUP(B81,'[1]Слалом'!$B$72:$T$103,3,FALSE),"")</f>
      </c>
      <c r="D81" s="137">
        <f>_xlfn.IFERROR(VLOOKUP(B81,'[1]Слалом'!$B$72:$T$103,4,FALSE),"")</f>
      </c>
      <c r="E81" s="89">
        <f>_xlfn.IFERROR(VLOOKUP(B81,'[1]Слалом'!$B$72:$T$103,5,FALSE),"")</f>
      </c>
      <c r="F81" s="88">
        <f>_xlfn.IFERROR(VLOOKUP(B81,'[1]Слалом'!$B$72:$T$103,6,FALSE),"")</f>
      </c>
      <c r="G81" s="91">
        <f>_xlfn.IFERROR(VLOOKUP(B81,'[1]Слалом'!$B$72:$T$103,9,FALSE),"")</f>
      </c>
      <c r="H81" s="91">
        <f>_xlfn.IFERROR(VLOOKUP(B81,'[1]Слалом'!$B$72:$T$103,10,FALSE),"")</f>
      </c>
      <c r="I81" s="163">
        <f>_xlfn.IFERROR(VLOOKUP(B81,'[1]Слалом'!$B$72:$T$103,11,FALSE),"")</f>
      </c>
      <c r="J81" s="91">
        <f>_xlfn.IFERROR(VLOOKUP(B81,'[1]Слалом'!$B$72:$T$103,14,FALSE),"")</f>
      </c>
      <c r="K81" s="91">
        <f>_xlfn.IFERROR(VLOOKUP(B81,'[1]Слалом'!$B$72:$T$103,15,FALSE),"")</f>
      </c>
      <c r="L81" s="163">
        <f>_xlfn.IFERROR(VLOOKUP(B81,'[1]Слалом'!$B$72:$T$103,16,FALSE),"")</f>
      </c>
      <c r="M81" s="91">
        <f>_xlfn.IFERROR(VLOOKUP(B81,'[1]Слалом'!$B$72:$T$103,17,FALSE),"")</f>
      </c>
      <c r="N81" s="138">
        <f>_xlfn.IFERROR(VLOOKUP(B81,'[1]Слалом'!$B$72:$T$103,18,FALSE),"")</f>
      </c>
      <c r="O81" s="139">
        <f>_xlfn.IFERROR(VLOOKUP(B81,'[1]Слалом'!$B$72:$T$103,19,FALSE),"")</f>
      </c>
      <c r="P81" s="98">
        <f>IF($C$86="","",_xlfn.IFERROR(IF(HLOOKUP('[1]Соревнования'!$B$11,'[1]Разряды'!$AF$3:$BI$13,N81+1,FALSE)=0,"",HLOOKUP('[1]Соревнования'!$B$11,'[1]Разряды'!$AF$3:$BI$13,N81+1,FALSE)),""))</f>
      </c>
      <c r="Q81" s="138">
        <v>1</v>
      </c>
      <c r="R81" s="139">
        <v>300</v>
      </c>
      <c r="S81" s="98"/>
    </row>
    <row r="82" spans="1:19" ht="51.75" customHeight="1" hidden="1">
      <c r="A82" s="28" t="str">
        <f t="shared" si="1"/>
        <v>z</v>
      </c>
      <c r="B82" s="87">
        <v>2</v>
      </c>
      <c r="C82" s="137">
        <f>_xlfn.IFERROR(VLOOKUP(B82,'[1]Слалом'!$B$72:$T$103,3,FALSE),"")</f>
      </c>
      <c r="D82" s="137">
        <f>_xlfn.IFERROR(VLOOKUP(B82,'[1]Слалом'!$B$72:$T$103,4,FALSE),"")</f>
      </c>
      <c r="E82" s="89">
        <f>_xlfn.IFERROR(VLOOKUP(B82,'[1]Слалом'!$B$72:$T$103,5,FALSE),"")</f>
      </c>
      <c r="F82" s="88">
        <f>_xlfn.IFERROR(VLOOKUP(B82,'[1]Слалом'!$B$72:$T$103,6,FALSE),"")</f>
      </c>
      <c r="G82" s="91">
        <f>_xlfn.IFERROR(VLOOKUP(B82,'[1]Слалом'!$B$72:$T$103,9,FALSE),"")</f>
      </c>
      <c r="H82" s="91">
        <f>_xlfn.IFERROR(VLOOKUP(B82,'[1]Слалом'!$B$72:$T$103,10,FALSE),"")</f>
      </c>
      <c r="I82" s="163">
        <f>_xlfn.IFERROR(VLOOKUP(B82,'[1]Слалом'!$B$72:$T$103,11,FALSE),"")</f>
      </c>
      <c r="J82" s="91">
        <f>_xlfn.IFERROR(VLOOKUP(B82,'[1]Слалом'!$B$72:$T$103,14,FALSE),"")</f>
      </c>
      <c r="K82" s="91">
        <f>_xlfn.IFERROR(VLOOKUP(B82,'[1]Слалом'!$B$72:$T$103,15,FALSE),"")</f>
      </c>
      <c r="L82" s="163">
        <f>_xlfn.IFERROR(VLOOKUP(B82,'[1]Слалом'!$B$72:$T$103,16,FALSE),"")</f>
      </c>
      <c r="M82" s="91">
        <f>_xlfn.IFERROR(VLOOKUP(B82,'[1]Слалом'!$B$72:$T$103,17,FALSE),"")</f>
      </c>
      <c r="N82" s="138">
        <f>_xlfn.IFERROR(VLOOKUP(B82,'[1]Слалом'!$B$72:$T$103,18,FALSE),"")</f>
      </c>
      <c r="O82" s="139">
        <f>_xlfn.IFERROR(VLOOKUP(B82,'[1]Слалом'!$B$72:$T$103,19,FALSE),"")</f>
      </c>
      <c r="P82" s="98">
        <f>IF($C$86="","",_xlfn.IFERROR(IF(HLOOKUP('[1]Соревнования'!$B$11,'[1]Разряды'!$AF$3:$BI$13,N82+1,FALSE)=0,"",HLOOKUP('[1]Соревнования'!$B$11,'[1]Разряды'!$AF$3:$BI$13,N82+1,FALSE)),""))</f>
      </c>
      <c r="Q82" s="138">
        <v>2</v>
      </c>
      <c r="R82" s="139">
        <v>285</v>
      </c>
      <c r="S82" s="98"/>
    </row>
    <row r="83" spans="1:19" ht="51.75" customHeight="1" hidden="1">
      <c r="A83" s="28" t="str">
        <f t="shared" si="1"/>
        <v>z</v>
      </c>
      <c r="B83" s="87">
        <v>3</v>
      </c>
      <c r="C83" s="137">
        <f>_xlfn.IFERROR(VLOOKUP(B83,'[1]Слалом'!$B$72:$T$103,3,FALSE),"")</f>
      </c>
      <c r="D83" s="137">
        <f>_xlfn.IFERROR(VLOOKUP(B83,'[1]Слалом'!$B$72:$T$103,4,FALSE),"")</f>
      </c>
      <c r="E83" s="89">
        <f>_xlfn.IFERROR(VLOOKUP(B83,'[1]Слалом'!$B$72:$T$103,5,FALSE),"")</f>
      </c>
      <c r="F83" s="88">
        <f>_xlfn.IFERROR(VLOOKUP(B83,'[1]Слалом'!$B$72:$T$103,6,FALSE),"")</f>
      </c>
      <c r="G83" s="91">
        <f>_xlfn.IFERROR(VLOOKUP(B83,'[1]Слалом'!$B$72:$T$103,9,FALSE),"")</f>
      </c>
      <c r="H83" s="91">
        <f>_xlfn.IFERROR(VLOOKUP(B83,'[1]Слалом'!$B$72:$T$103,10,FALSE),"")</f>
      </c>
      <c r="I83" s="163">
        <f>_xlfn.IFERROR(VLOOKUP(B83,'[1]Слалом'!$B$72:$T$103,11,FALSE),"")</f>
      </c>
      <c r="J83" s="91">
        <f>_xlfn.IFERROR(VLOOKUP(B83,'[1]Слалом'!$B$72:$T$103,14,FALSE),"")</f>
      </c>
      <c r="K83" s="91">
        <f>_xlfn.IFERROR(VLOOKUP(B83,'[1]Слалом'!$B$72:$T$103,15,FALSE),"")</f>
      </c>
      <c r="L83" s="163">
        <f>_xlfn.IFERROR(VLOOKUP(B83,'[1]Слалом'!$B$72:$T$103,16,FALSE),"")</f>
      </c>
      <c r="M83" s="91">
        <f>_xlfn.IFERROR(VLOOKUP(B83,'[1]Слалом'!$B$72:$T$103,17,FALSE),"")</f>
      </c>
      <c r="N83" s="138">
        <f>_xlfn.IFERROR(VLOOKUP(B83,'[1]Слалом'!$B$72:$T$103,18,FALSE),"")</f>
      </c>
      <c r="O83" s="139">
        <f>_xlfn.IFERROR(VLOOKUP(B83,'[1]Слалом'!$B$72:$T$103,19,FALSE),"")</f>
      </c>
      <c r="P83" s="98">
        <f>IF($C$86="","",_xlfn.IFERROR(IF(HLOOKUP('[1]Соревнования'!$B$11,'[1]Разряды'!$AF$3:$BI$13,N83+1,FALSE)=0,"",HLOOKUP('[1]Соревнования'!$B$11,'[1]Разряды'!$AF$3:$BI$13,N83+1,FALSE)),""))</f>
      </c>
      <c r="Q83" s="138">
        <v>3</v>
      </c>
      <c r="R83" s="139">
        <v>270</v>
      </c>
      <c r="S83" s="98"/>
    </row>
    <row r="84" spans="1:19" ht="51.75" customHeight="1" hidden="1">
      <c r="A84" s="28" t="str">
        <f t="shared" si="1"/>
        <v>z</v>
      </c>
      <c r="B84" s="87">
        <v>4</v>
      </c>
      <c r="C84" s="137">
        <f>_xlfn.IFERROR(VLOOKUP(B84,'[1]Слалом'!$B$72:$T$103,3,FALSE),"")</f>
      </c>
      <c r="D84" s="137">
        <f>_xlfn.IFERROR(VLOOKUP(B84,'[1]Слалом'!$B$72:$T$103,4,FALSE),"")</f>
      </c>
      <c r="E84" s="89">
        <f>_xlfn.IFERROR(VLOOKUP(B84,'[1]Слалом'!$B$72:$T$103,5,FALSE),"")</f>
      </c>
      <c r="F84" s="88">
        <f>_xlfn.IFERROR(VLOOKUP(B84,'[1]Слалом'!$B$72:$T$103,6,FALSE),"")</f>
      </c>
      <c r="G84" s="91">
        <f>_xlfn.IFERROR(VLOOKUP(B84,'[1]Слалом'!$B$72:$T$103,9,FALSE),"")</f>
      </c>
      <c r="H84" s="91">
        <f>_xlfn.IFERROR(VLOOKUP(B84,'[1]Слалом'!$B$72:$T$103,10,FALSE),"")</f>
      </c>
      <c r="I84" s="163">
        <f>_xlfn.IFERROR(VLOOKUP(B84,'[1]Слалом'!$B$72:$T$103,11,FALSE),"")</f>
      </c>
      <c r="J84" s="91">
        <f>_xlfn.IFERROR(VLOOKUP(B84,'[1]Слалом'!$B$72:$T$103,14,FALSE),"")</f>
      </c>
      <c r="K84" s="91">
        <f>_xlfn.IFERROR(VLOOKUP(B84,'[1]Слалом'!$B$72:$T$103,15,FALSE),"")</f>
      </c>
      <c r="L84" s="163">
        <f>_xlfn.IFERROR(VLOOKUP(B84,'[1]Слалом'!$B$72:$T$103,16,FALSE),"")</f>
      </c>
      <c r="M84" s="91">
        <f>_xlfn.IFERROR(VLOOKUP(B84,'[1]Слалом'!$B$72:$T$103,17,FALSE),"")</f>
      </c>
      <c r="N84" s="138">
        <f>_xlfn.IFERROR(VLOOKUP(B84,'[1]Слалом'!$B$72:$T$103,18,FALSE),"")</f>
      </c>
      <c r="O84" s="139">
        <f>_xlfn.IFERROR(VLOOKUP(B84,'[1]Слалом'!$B$72:$T$103,19,FALSE),"")</f>
      </c>
      <c r="P84" s="98">
        <f>IF($C$86="","",_xlfn.IFERROR(IF(HLOOKUP('[1]Соревнования'!$B$11,'[1]Разряды'!$AF$3:$BI$13,N84+1,FALSE)=0,"",HLOOKUP('[1]Соревнования'!$B$11,'[1]Разряды'!$AF$3:$BI$13,N84+1,FALSE)),""))</f>
      </c>
      <c r="Q84" s="138">
        <v>4</v>
      </c>
      <c r="R84" s="139">
        <v>255</v>
      </c>
      <c r="S84" s="98"/>
    </row>
    <row r="85" spans="1:19" ht="51.75" customHeight="1" hidden="1">
      <c r="A85" s="28" t="str">
        <f t="shared" si="1"/>
        <v>z</v>
      </c>
      <c r="B85" s="87">
        <v>5</v>
      </c>
      <c r="C85" s="137">
        <f>_xlfn.IFERROR(VLOOKUP(B85,'[1]Слалом'!$B$72:$T$103,3,FALSE),"")</f>
      </c>
      <c r="D85" s="137">
        <f>_xlfn.IFERROR(VLOOKUP(B85,'[1]Слалом'!$B$72:$T$103,4,FALSE),"")</f>
      </c>
      <c r="E85" s="89">
        <f>_xlfn.IFERROR(VLOOKUP(B85,'[1]Слалом'!$B$72:$T$103,5,FALSE),"")</f>
      </c>
      <c r="F85" s="88">
        <f>_xlfn.IFERROR(VLOOKUP(B85,'[1]Слалом'!$B$72:$T$103,6,FALSE),"")</f>
      </c>
      <c r="G85" s="91">
        <f>_xlfn.IFERROR(VLOOKUP(B85,'[1]Слалом'!$B$72:$T$103,9,FALSE),"")</f>
      </c>
      <c r="H85" s="91">
        <f>_xlfn.IFERROR(VLOOKUP(B85,'[1]Слалом'!$B$72:$T$103,10,FALSE),"")</f>
      </c>
      <c r="I85" s="163">
        <f>_xlfn.IFERROR(VLOOKUP(B85,'[1]Слалом'!$B$72:$T$103,11,FALSE),"")</f>
      </c>
      <c r="J85" s="91">
        <f>_xlfn.IFERROR(VLOOKUP(B85,'[1]Слалом'!$B$72:$T$103,14,FALSE),"")</f>
      </c>
      <c r="K85" s="91">
        <f>_xlfn.IFERROR(VLOOKUP(B85,'[1]Слалом'!$B$72:$T$103,15,FALSE),"")</f>
      </c>
      <c r="L85" s="163">
        <f>_xlfn.IFERROR(VLOOKUP(B85,'[1]Слалом'!$B$72:$T$103,16,FALSE),"")</f>
      </c>
      <c r="M85" s="91">
        <f>_xlfn.IFERROR(VLOOKUP(B85,'[1]Слалом'!$B$72:$T$103,17,FALSE),"")</f>
      </c>
      <c r="N85" s="138">
        <f>_xlfn.IFERROR(VLOOKUP(B85,'[1]Слалом'!$B$72:$T$103,18,FALSE),"")</f>
      </c>
      <c r="O85" s="139">
        <f>_xlfn.IFERROR(VLOOKUP(B85,'[1]Слалом'!$B$72:$T$103,19,FALSE),"")</f>
      </c>
      <c r="P85" s="98">
        <f>IF($C$86="","",_xlfn.IFERROR(IF(HLOOKUP('[1]Соревнования'!$B$11,'[1]Разряды'!$AF$3:$BI$13,N85+1,FALSE)=0,"",HLOOKUP('[1]Соревнования'!$B$11,'[1]Разряды'!$AF$3:$BI$13,N85+1,FALSE)),""))</f>
      </c>
      <c r="Q85" s="138">
        <v>5</v>
      </c>
      <c r="R85" s="139">
        <v>240</v>
      </c>
      <c r="S85" s="98" t="s">
        <v>16</v>
      </c>
    </row>
    <row r="86" spans="1:19" ht="51.75" customHeight="1" hidden="1">
      <c r="A86" s="28" t="str">
        <f t="shared" si="1"/>
        <v>z</v>
      </c>
      <c r="B86" s="87">
        <v>6</v>
      </c>
      <c r="C86" s="137">
        <f>_xlfn.IFERROR(VLOOKUP(B86,'[1]Слалом'!$B$72:$T$103,3,FALSE),"")</f>
      </c>
      <c r="D86" s="137">
        <f>_xlfn.IFERROR(VLOOKUP(B86,'[1]Слалом'!$B$72:$T$103,4,FALSE),"")</f>
      </c>
      <c r="E86" s="89">
        <f>_xlfn.IFERROR(VLOOKUP(B86,'[1]Слалом'!$B$72:$T$103,5,FALSE),"")</f>
      </c>
      <c r="F86" s="88">
        <f>_xlfn.IFERROR(VLOOKUP(B86,'[1]Слалом'!$B$72:$T$103,6,FALSE),"")</f>
      </c>
      <c r="G86" s="91">
        <f>_xlfn.IFERROR(VLOOKUP(B86,'[1]Слалом'!$B$72:$T$103,9,FALSE),"")</f>
      </c>
      <c r="H86" s="91">
        <f>_xlfn.IFERROR(VLOOKUP(B86,'[1]Слалом'!$B$72:$T$103,10,FALSE),"")</f>
      </c>
      <c r="I86" s="163">
        <f>_xlfn.IFERROR(VLOOKUP(B86,'[1]Слалом'!$B$72:$T$103,11,FALSE),"")</f>
      </c>
      <c r="J86" s="91">
        <f>_xlfn.IFERROR(VLOOKUP(B86,'[1]Слалом'!$B$72:$T$103,14,FALSE),"")</f>
      </c>
      <c r="K86" s="91">
        <f>_xlfn.IFERROR(VLOOKUP(B86,'[1]Слалом'!$B$72:$T$103,15,FALSE),"")</f>
      </c>
      <c r="L86" s="163">
        <f>_xlfn.IFERROR(VLOOKUP(B86,'[1]Слалом'!$B$72:$T$103,16,FALSE),"")</f>
      </c>
      <c r="M86" s="91">
        <f>_xlfn.IFERROR(VLOOKUP(B86,'[1]Слалом'!$B$72:$T$103,17,FALSE),"")</f>
      </c>
      <c r="N86" s="138">
        <f>_xlfn.IFERROR(VLOOKUP(B86,'[1]Слалом'!$B$72:$T$103,18,FALSE),"")</f>
      </c>
      <c r="O86" s="139">
        <f>_xlfn.IFERROR(VLOOKUP(B86,'[1]Слалом'!$B$72:$T$103,19,FALSE),"")</f>
      </c>
      <c r="P86" s="98">
        <f>IF($C$86="","",_xlfn.IFERROR(IF(HLOOKUP('[1]Соревнования'!$B$11,'[1]Разряды'!$AF$3:$BI$13,N86+1,FALSE)=0,"",HLOOKUP('[1]Соревнования'!$B$11,'[1]Разряды'!$AF$3:$BI$13,N86+1,FALSE)),""))</f>
      </c>
      <c r="Q86" s="138">
        <v>6</v>
      </c>
      <c r="R86" s="139">
        <v>225</v>
      </c>
      <c r="S86" s="98" t="s">
        <v>16</v>
      </c>
    </row>
    <row r="87" spans="1:19" ht="51.75" customHeight="1" hidden="1">
      <c r="A87" s="28" t="str">
        <f t="shared" si="1"/>
        <v>z</v>
      </c>
      <c r="B87" s="87">
        <v>7</v>
      </c>
      <c r="C87" s="137">
        <f>_xlfn.IFERROR(VLOOKUP(B87,'[1]Слалом'!$B$72:$T$103,3,FALSE),"")</f>
      </c>
      <c r="D87" s="137">
        <f>_xlfn.IFERROR(VLOOKUP(B87,'[1]Слалом'!$B$72:$T$103,4,FALSE),"")</f>
      </c>
      <c r="E87" s="89">
        <f>_xlfn.IFERROR(VLOOKUP(B87,'[1]Слалом'!$B$72:$T$103,5,FALSE),"")</f>
      </c>
      <c r="F87" s="88">
        <f>_xlfn.IFERROR(VLOOKUP(B87,'[1]Слалом'!$B$72:$T$103,6,FALSE),"")</f>
      </c>
      <c r="G87" s="91">
        <f>_xlfn.IFERROR(VLOOKUP(B87,'[1]Слалом'!$B$72:$T$103,9,FALSE),"")</f>
      </c>
      <c r="H87" s="91">
        <f>_xlfn.IFERROR(VLOOKUP(B87,'[1]Слалом'!$B$72:$T$103,10,FALSE),"")</f>
      </c>
      <c r="I87" s="163">
        <f>_xlfn.IFERROR(VLOOKUP(B87,'[1]Слалом'!$B$72:$T$103,11,FALSE),"")</f>
      </c>
      <c r="J87" s="91">
        <f>_xlfn.IFERROR(VLOOKUP(B87,'[1]Слалом'!$B$72:$T$103,14,FALSE),"")</f>
      </c>
      <c r="K87" s="91">
        <f>_xlfn.IFERROR(VLOOKUP(B87,'[1]Слалом'!$B$72:$T$103,15,FALSE),"")</f>
      </c>
      <c r="L87" s="163">
        <f>_xlfn.IFERROR(VLOOKUP(B87,'[1]Слалом'!$B$72:$T$103,16,FALSE),"")</f>
      </c>
      <c r="M87" s="91">
        <f>_xlfn.IFERROR(VLOOKUP(B87,'[1]Слалом'!$B$72:$T$103,17,FALSE),"")</f>
      </c>
      <c r="N87" s="138">
        <f>_xlfn.IFERROR(VLOOKUP(B87,'[1]Слалом'!$B$72:$T$103,18,FALSE),"")</f>
      </c>
      <c r="O87" s="139">
        <f>_xlfn.IFERROR(VLOOKUP(B87,'[1]Слалом'!$B$72:$T$103,19,FALSE),"")</f>
      </c>
      <c r="P87" s="98">
        <f>IF($C$86="","",_xlfn.IFERROR(IF(HLOOKUP('[1]Соревнования'!$B$11,'[1]Разряды'!$AF$3:$BI$13,N87+1,FALSE)=0,"",HLOOKUP('[1]Соревнования'!$B$11,'[1]Разряды'!$AF$3:$BI$13,N87+1,FALSE)),""))</f>
      </c>
      <c r="Q87" s="138">
        <v>7</v>
      </c>
      <c r="R87" s="139">
        <v>210</v>
      </c>
      <c r="S87" s="98" t="s">
        <v>16</v>
      </c>
    </row>
    <row r="88" spans="1:19" ht="51.75" customHeight="1" hidden="1">
      <c r="A88" s="28" t="str">
        <f t="shared" si="1"/>
        <v>z</v>
      </c>
      <c r="B88" s="87">
        <v>8</v>
      </c>
      <c r="C88" s="137">
        <f>_xlfn.IFERROR(VLOOKUP(B88,'[1]Слалом'!$B$72:$T$103,3,FALSE),"")</f>
      </c>
      <c r="D88" s="137">
        <f>_xlfn.IFERROR(VLOOKUP(B88,'[1]Слалом'!$B$72:$T$103,4,FALSE),"")</f>
      </c>
      <c r="E88" s="89">
        <f>_xlfn.IFERROR(VLOOKUP(B88,'[1]Слалом'!$B$72:$T$103,5,FALSE),"")</f>
      </c>
      <c r="F88" s="88">
        <f>_xlfn.IFERROR(VLOOKUP(B88,'[1]Слалом'!$B$72:$T$103,6,FALSE),"")</f>
      </c>
      <c r="G88" s="91">
        <f>_xlfn.IFERROR(VLOOKUP(B88,'[1]Слалом'!$B$72:$T$103,9,FALSE),"")</f>
      </c>
      <c r="H88" s="91">
        <f>_xlfn.IFERROR(VLOOKUP(B88,'[1]Слалом'!$B$72:$T$103,10,FALSE),"")</f>
      </c>
      <c r="I88" s="163">
        <f>_xlfn.IFERROR(VLOOKUP(B88,'[1]Слалом'!$B$72:$T$103,11,FALSE),"")</f>
      </c>
      <c r="J88" s="91">
        <f>_xlfn.IFERROR(VLOOKUP(B88,'[1]Слалом'!$B$72:$T$103,14,FALSE),"")</f>
      </c>
      <c r="K88" s="91">
        <f>_xlfn.IFERROR(VLOOKUP(B88,'[1]Слалом'!$B$72:$T$103,15,FALSE),"")</f>
      </c>
      <c r="L88" s="163">
        <f>_xlfn.IFERROR(VLOOKUP(B88,'[1]Слалом'!$B$72:$T$103,16,FALSE),"")</f>
      </c>
      <c r="M88" s="91">
        <f>_xlfn.IFERROR(VLOOKUP(B88,'[1]Слалом'!$B$72:$T$103,17,FALSE),"")</f>
      </c>
      <c r="N88" s="138">
        <f>_xlfn.IFERROR(VLOOKUP(B88,'[1]Слалом'!$B$72:$T$103,18,FALSE),"")</f>
      </c>
      <c r="O88" s="139">
        <f>_xlfn.IFERROR(VLOOKUP(B88,'[1]Слалом'!$B$72:$T$103,19,FALSE),"")</f>
      </c>
      <c r="P88" s="98">
        <f>IF($C$86="","",_xlfn.IFERROR(IF(HLOOKUP('[1]Соревнования'!$B$11,'[1]Разряды'!$AF$3:$BI$13,N88+1,FALSE)=0,"",HLOOKUP('[1]Соревнования'!$B$11,'[1]Разряды'!$AF$3:$BI$13,N88+1,FALSE)),""))</f>
      </c>
      <c r="Q88" s="138">
        <v>8</v>
      </c>
      <c r="R88" s="139">
        <v>195</v>
      </c>
      <c r="S88" s="98" t="s">
        <v>16</v>
      </c>
    </row>
    <row r="89" spans="1:19" ht="51.75" customHeight="1" hidden="1">
      <c r="A89" s="28" t="str">
        <f t="shared" si="1"/>
        <v>z</v>
      </c>
      <c r="B89" s="87">
        <v>9</v>
      </c>
      <c r="C89" s="137">
        <f>_xlfn.IFERROR(VLOOKUP(B89,'[1]Слалом'!$B$72:$T$103,3,FALSE),"")</f>
      </c>
      <c r="D89" s="137">
        <f>_xlfn.IFERROR(VLOOKUP(B89,'[1]Слалом'!$B$72:$T$103,4,FALSE),"")</f>
      </c>
      <c r="E89" s="89">
        <f>_xlfn.IFERROR(VLOOKUP(B89,'[1]Слалом'!$B$72:$T$103,5,FALSE),"")</f>
      </c>
      <c r="F89" s="88">
        <f>_xlfn.IFERROR(VLOOKUP(B89,'[1]Слалом'!$B$72:$T$103,6,FALSE),"")</f>
      </c>
      <c r="G89" s="91">
        <f>_xlfn.IFERROR(VLOOKUP(B89,'[1]Слалом'!$B$72:$T$103,9,FALSE),"")</f>
      </c>
      <c r="H89" s="91">
        <f>_xlfn.IFERROR(VLOOKUP(B89,'[1]Слалом'!$B$72:$T$103,10,FALSE),"")</f>
      </c>
      <c r="I89" s="163">
        <f>_xlfn.IFERROR(VLOOKUP(B89,'[1]Слалом'!$B$72:$T$103,11,FALSE),"")</f>
      </c>
      <c r="J89" s="91">
        <f>_xlfn.IFERROR(VLOOKUP(B89,'[1]Слалом'!$B$72:$T$103,14,FALSE),"")</f>
      </c>
      <c r="K89" s="91">
        <f>_xlfn.IFERROR(VLOOKUP(B89,'[1]Слалом'!$B$72:$T$103,15,FALSE),"")</f>
      </c>
      <c r="L89" s="163">
        <f>_xlfn.IFERROR(VLOOKUP(B89,'[1]Слалом'!$B$72:$T$103,16,FALSE),"")</f>
      </c>
      <c r="M89" s="91">
        <f>_xlfn.IFERROR(VLOOKUP(B89,'[1]Слалом'!$B$72:$T$103,17,FALSE),"")</f>
      </c>
      <c r="N89" s="138">
        <f>_xlfn.IFERROR(VLOOKUP(B89,'[1]Слалом'!$B$72:$T$103,18,FALSE),"")</f>
      </c>
      <c r="O89" s="139">
        <f>_xlfn.IFERROR(VLOOKUP(B89,'[1]Слалом'!$B$72:$T$103,19,FALSE),"")</f>
      </c>
      <c r="P89" s="98">
        <f>IF($C$86="","",_xlfn.IFERROR(IF(HLOOKUP('[1]Соревнования'!$B$11,'[1]Разряды'!$AF$3:$BI$13,N89+1,FALSE)=0,"",HLOOKUP('[1]Соревнования'!$B$11,'[1]Разряды'!$AF$3:$BI$13,N89+1,FALSE)),""))</f>
      </c>
      <c r="Q89" s="138">
        <v>9</v>
      </c>
      <c r="R89" s="139">
        <v>180</v>
      </c>
      <c r="S89" s="98" t="s">
        <v>16</v>
      </c>
    </row>
    <row r="90" spans="1:19" ht="51.75" customHeight="1" hidden="1">
      <c r="A90" s="28" t="str">
        <f t="shared" si="1"/>
        <v>z</v>
      </c>
      <c r="B90" s="87">
        <v>10</v>
      </c>
      <c r="C90" s="137">
        <f>_xlfn.IFERROR(VLOOKUP(B90,'[1]Слалом'!$B$72:$T$103,3,FALSE),"")</f>
      </c>
      <c r="D90" s="137">
        <f>_xlfn.IFERROR(VLOOKUP(B90,'[1]Слалом'!$B$72:$T$103,4,FALSE),"")</f>
      </c>
      <c r="E90" s="89">
        <f>_xlfn.IFERROR(VLOOKUP(B90,'[1]Слалом'!$B$72:$T$103,5,FALSE),"")</f>
      </c>
      <c r="F90" s="88">
        <f>_xlfn.IFERROR(VLOOKUP(B90,'[1]Слалом'!$B$72:$T$103,6,FALSE),"")</f>
      </c>
      <c r="G90" s="91">
        <f>_xlfn.IFERROR(VLOOKUP(B90,'[1]Слалом'!$B$72:$T$103,9,FALSE),"")</f>
      </c>
      <c r="H90" s="91">
        <f>_xlfn.IFERROR(VLOOKUP(B90,'[1]Слалом'!$B$72:$T$103,10,FALSE),"")</f>
      </c>
      <c r="I90" s="163">
        <f>_xlfn.IFERROR(VLOOKUP(B90,'[1]Слалом'!$B$72:$T$103,11,FALSE),"")</f>
      </c>
      <c r="J90" s="91">
        <f>_xlfn.IFERROR(VLOOKUP(B90,'[1]Слалом'!$B$72:$T$103,14,FALSE),"")</f>
      </c>
      <c r="K90" s="91">
        <f>_xlfn.IFERROR(VLOOKUP(B90,'[1]Слалом'!$B$72:$T$103,15,FALSE),"")</f>
      </c>
      <c r="L90" s="163">
        <f>_xlfn.IFERROR(VLOOKUP(B90,'[1]Слалом'!$B$72:$T$103,16,FALSE),"")</f>
      </c>
      <c r="M90" s="91">
        <f>_xlfn.IFERROR(VLOOKUP(B90,'[1]Слалом'!$B$72:$T$103,17,FALSE),"")</f>
      </c>
      <c r="N90" s="138">
        <f>_xlfn.IFERROR(VLOOKUP(B90,'[1]Слалом'!$B$72:$T$103,18,FALSE),"")</f>
      </c>
      <c r="O90" s="139">
        <f>_xlfn.IFERROR(VLOOKUP(B90,'[1]Слалом'!$B$72:$T$103,19,FALSE),"")</f>
      </c>
      <c r="P90" s="98">
        <f>IF($C$86="","",_xlfn.IFERROR(IF(HLOOKUP('[1]Соревнования'!$B$11,'[1]Разряды'!$AF$3:$BI$13,N90+1,FALSE)=0,"",HLOOKUP('[1]Соревнования'!$B$11,'[1]Разряды'!$AF$3:$BI$13,N90+1,FALSE)),""))</f>
      </c>
      <c r="Q90" s="138" t="s">
        <v>17</v>
      </c>
      <c r="R90" s="139">
        <v>0</v>
      </c>
      <c r="S90" s="98" t="s">
        <v>16</v>
      </c>
    </row>
    <row r="91" spans="1:19" ht="51.75" customHeight="1" hidden="1">
      <c r="A91" s="28" t="str">
        <f t="shared" si="1"/>
        <v>z</v>
      </c>
      <c r="B91" s="87">
        <v>11</v>
      </c>
      <c r="C91" s="137">
        <f>_xlfn.IFERROR(VLOOKUP(B91,'[1]Слалом'!$B$72:$T$103,3,FALSE),"")</f>
      </c>
      <c r="D91" s="137">
        <f>_xlfn.IFERROR(VLOOKUP(B91,'[1]Слалом'!$B$72:$T$103,4,FALSE),"")</f>
      </c>
      <c r="E91" s="89">
        <f>_xlfn.IFERROR(VLOOKUP(B91,'[1]Слалом'!$B$72:$T$103,5,FALSE),"")</f>
      </c>
      <c r="F91" s="88">
        <f>_xlfn.IFERROR(VLOOKUP(B91,'[1]Слалом'!$B$72:$T$103,6,FALSE),"")</f>
      </c>
      <c r="G91" s="91">
        <f>_xlfn.IFERROR(VLOOKUP(B91,'[1]Слалом'!$B$72:$T$103,9,FALSE),"")</f>
      </c>
      <c r="H91" s="91">
        <f>_xlfn.IFERROR(VLOOKUP(B91,'[1]Слалом'!$B$72:$T$103,10,FALSE),"")</f>
      </c>
      <c r="I91" s="163">
        <f>_xlfn.IFERROR(VLOOKUP(B91,'[1]Слалом'!$B$72:$T$103,11,FALSE),"")</f>
      </c>
      <c r="J91" s="91">
        <f>_xlfn.IFERROR(VLOOKUP(B91,'[1]Слалом'!$B$72:$T$103,14,FALSE),"")</f>
      </c>
      <c r="K91" s="91">
        <f>_xlfn.IFERROR(VLOOKUP(B91,'[1]Слалом'!$B$72:$T$103,15,FALSE),"")</f>
      </c>
      <c r="L91" s="163">
        <f>_xlfn.IFERROR(VLOOKUP(B91,'[1]Слалом'!$B$72:$T$103,16,FALSE),"")</f>
      </c>
      <c r="M91" s="91">
        <f>_xlfn.IFERROR(VLOOKUP(B91,'[1]Слалом'!$B$72:$T$103,17,FALSE),"")</f>
      </c>
      <c r="N91" s="138">
        <f>_xlfn.IFERROR(VLOOKUP(B91,'[1]Слалом'!$B$72:$T$103,18,FALSE),"")</f>
      </c>
      <c r="O91" s="139">
        <f>_xlfn.IFERROR(VLOOKUP(B91,'[1]Слалом'!$B$72:$T$103,19,FALSE),"")</f>
      </c>
      <c r="P91" s="98">
        <f>IF($C$86="","",_xlfn.IFERROR(IF(HLOOKUP('[1]Соревнования'!$B$11,'[1]Разряды'!$AF$3:$BI$13,N91+1,FALSE)=0,"",HLOOKUP('[1]Соревнования'!$B$11,'[1]Разряды'!$AF$3:$BI$13,N91+1,FALSE)),""))</f>
      </c>
      <c r="Q91" s="138">
        <v>10</v>
      </c>
      <c r="R91" s="139">
        <v>165</v>
      </c>
      <c r="S91" s="98" t="s">
        <v>16</v>
      </c>
    </row>
    <row r="92" spans="1:19" ht="54.75" customHeight="1" hidden="1">
      <c r="A92" s="28" t="str">
        <f t="shared" si="1"/>
        <v>z</v>
      </c>
      <c r="B92" s="87">
        <v>12</v>
      </c>
      <c r="C92" s="137">
        <f>_xlfn.IFERROR(VLOOKUP(B92,'[1]Слалом'!$B$72:$T$103,3,FALSE),"")</f>
      </c>
      <c r="D92" s="137">
        <f>_xlfn.IFERROR(VLOOKUP(B92,'[1]Слалом'!$B$72:$T$103,4,FALSE),"")</f>
      </c>
      <c r="E92" s="89">
        <f>_xlfn.IFERROR(VLOOKUP(B92,'[1]Слалом'!$B$72:$T$103,5,FALSE),"")</f>
      </c>
      <c r="F92" s="88">
        <f>_xlfn.IFERROR(VLOOKUP(B92,'[1]Слалом'!$B$72:$T$103,6,FALSE),"")</f>
      </c>
      <c r="G92" s="91">
        <f>_xlfn.IFERROR(VLOOKUP(B92,'[1]Слалом'!$B$72:$T$103,9,FALSE),"")</f>
      </c>
      <c r="H92" s="91">
        <f>_xlfn.IFERROR(VLOOKUP(B92,'[1]Слалом'!$B$72:$T$103,10,FALSE),"")</f>
      </c>
      <c r="I92" s="163">
        <f>_xlfn.IFERROR(VLOOKUP(B92,'[1]Слалом'!$B$72:$T$103,11,FALSE),"")</f>
      </c>
      <c r="J92" s="91">
        <f>_xlfn.IFERROR(VLOOKUP(B92,'[1]Слалом'!$B$72:$T$103,14,FALSE),"")</f>
      </c>
      <c r="K92" s="91">
        <f>_xlfn.IFERROR(VLOOKUP(B92,'[1]Слалом'!$B$72:$T$103,15,FALSE),"")</f>
      </c>
      <c r="L92" s="163">
        <f>_xlfn.IFERROR(VLOOKUP(B92,'[1]Слалом'!$B$72:$T$103,16,FALSE),"")</f>
      </c>
      <c r="M92" s="91">
        <f>_xlfn.IFERROR(VLOOKUP(B92,'[1]Слалом'!$B$72:$T$103,17,FALSE),"")</f>
      </c>
      <c r="N92" s="138">
        <f>_xlfn.IFERROR(VLOOKUP(B92,'[1]Слалом'!$B$72:$T$103,18,FALSE),"")</f>
      </c>
      <c r="O92" s="139">
        <f>_xlfn.IFERROR(VLOOKUP(B92,'[1]Слалом'!$B$72:$T$103,19,FALSE),"")</f>
      </c>
      <c r="P92" s="98">
        <f>IF($C$86="","",_xlfn.IFERROR(IF(HLOOKUP('[1]Соревнования'!$B$11,'[1]Разряды'!$AF$3:$BI$13,N92+1,FALSE)=0,"",HLOOKUP('[1]Соревнования'!$B$11,'[1]Разряды'!$AF$3:$BI$13,N92+1,FALSE)),""))</f>
      </c>
      <c r="Q92" s="138" t="s">
        <v>16</v>
      </c>
      <c r="R92" s="139" t="s">
        <v>16</v>
      </c>
      <c r="S92" s="98" t="s">
        <v>16</v>
      </c>
    </row>
    <row r="93" spans="1:19" ht="54.75" customHeight="1" hidden="1">
      <c r="A93" s="28" t="str">
        <f t="shared" si="1"/>
        <v>z</v>
      </c>
      <c r="B93" s="87">
        <v>13</v>
      </c>
      <c r="C93" s="137">
        <f>_xlfn.IFERROR(VLOOKUP(B93,'[1]Слалом'!$B$72:$T$103,3,FALSE),"")</f>
      </c>
      <c r="D93" s="137">
        <f>_xlfn.IFERROR(VLOOKUP(B93,'[1]Слалом'!$B$72:$T$103,4,FALSE),"")</f>
      </c>
      <c r="E93" s="89">
        <f>_xlfn.IFERROR(VLOOKUP(B93,'[1]Слалом'!$B$72:$T$103,5,FALSE),"")</f>
      </c>
      <c r="F93" s="88">
        <f>_xlfn.IFERROR(VLOOKUP(B93,'[1]Слалом'!$B$72:$T$103,6,FALSE),"")</f>
      </c>
      <c r="G93" s="91">
        <f>_xlfn.IFERROR(VLOOKUP(B93,'[1]Слалом'!$B$72:$T$103,9,FALSE),"")</f>
      </c>
      <c r="H93" s="91">
        <f>_xlfn.IFERROR(VLOOKUP(B93,'[1]Слалом'!$B$72:$T$103,10,FALSE),"")</f>
      </c>
      <c r="I93" s="163">
        <f>_xlfn.IFERROR(VLOOKUP(B93,'[1]Слалом'!$B$72:$T$103,11,FALSE),"")</f>
      </c>
      <c r="J93" s="91">
        <f>_xlfn.IFERROR(VLOOKUP(B93,'[1]Слалом'!$B$72:$T$103,14,FALSE),"")</f>
      </c>
      <c r="K93" s="91">
        <f>_xlfn.IFERROR(VLOOKUP(B93,'[1]Слалом'!$B$72:$T$103,15,FALSE),"")</f>
      </c>
      <c r="L93" s="163">
        <f>_xlfn.IFERROR(VLOOKUP(B93,'[1]Слалом'!$B$72:$T$103,16,FALSE),"")</f>
      </c>
      <c r="M93" s="91">
        <f>_xlfn.IFERROR(VLOOKUP(B93,'[1]Слалом'!$B$72:$T$103,17,FALSE),"")</f>
      </c>
      <c r="N93" s="138">
        <f>_xlfn.IFERROR(VLOOKUP(B93,'[1]Слалом'!$B$72:$T$103,18,FALSE),"")</f>
      </c>
      <c r="O93" s="139">
        <f>_xlfn.IFERROR(VLOOKUP(B93,'[1]Слалом'!$B$72:$T$103,19,FALSE),"")</f>
      </c>
      <c r="P93" s="98">
        <f>IF($C$86="","",_xlfn.IFERROR(IF(HLOOKUP('[1]Соревнования'!$B$11,'[1]Разряды'!$AF$3:$BI$13,N93+1,FALSE)=0,"",HLOOKUP('[1]Соревнования'!$B$11,'[1]Разряды'!$AF$3:$BI$13,N93+1,FALSE)),""))</f>
      </c>
      <c r="Q93" s="138" t="s">
        <v>16</v>
      </c>
      <c r="R93" s="139" t="s">
        <v>16</v>
      </c>
      <c r="S93" s="98" t="s">
        <v>16</v>
      </c>
    </row>
    <row r="94" spans="1:19" ht="54.75" customHeight="1" hidden="1">
      <c r="A94" s="28" t="str">
        <f t="shared" si="1"/>
        <v>z</v>
      </c>
      <c r="B94" s="87">
        <v>14</v>
      </c>
      <c r="C94" s="137">
        <f>_xlfn.IFERROR(VLOOKUP(B94,'[1]Слалом'!$B$72:$T$103,3,FALSE),"")</f>
      </c>
      <c r="D94" s="137">
        <f>_xlfn.IFERROR(VLOOKUP(B94,'[1]Слалом'!$B$72:$T$103,4,FALSE),"")</f>
      </c>
      <c r="E94" s="89">
        <f>_xlfn.IFERROR(VLOOKUP(B94,'[1]Слалом'!$B$72:$T$103,5,FALSE),"")</f>
      </c>
      <c r="F94" s="88">
        <f>_xlfn.IFERROR(VLOOKUP(B94,'[1]Слалом'!$B$72:$T$103,6,FALSE),"")</f>
      </c>
      <c r="G94" s="91">
        <f>_xlfn.IFERROR(VLOOKUP(B94,'[1]Слалом'!$B$72:$T$103,9,FALSE),"")</f>
      </c>
      <c r="H94" s="91">
        <f>_xlfn.IFERROR(VLOOKUP(B94,'[1]Слалом'!$B$72:$T$103,10,FALSE),"")</f>
      </c>
      <c r="I94" s="163">
        <f>_xlfn.IFERROR(VLOOKUP(B94,'[1]Слалом'!$B$72:$T$103,11,FALSE),"")</f>
      </c>
      <c r="J94" s="91">
        <f>_xlfn.IFERROR(VLOOKUP(B94,'[1]Слалом'!$B$72:$T$103,14,FALSE),"")</f>
      </c>
      <c r="K94" s="91">
        <f>_xlfn.IFERROR(VLOOKUP(B94,'[1]Слалом'!$B$72:$T$103,15,FALSE),"")</f>
      </c>
      <c r="L94" s="163">
        <f>_xlfn.IFERROR(VLOOKUP(B94,'[1]Слалом'!$B$72:$T$103,16,FALSE),"")</f>
      </c>
      <c r="M94" s="91">
        <f>_xlfn.IFERROR(VLOOKUP(B94,'[1]Слалом'!$B$72:$T$103,17,FALSE),"")</f>
      </c>
      <c r="N94" s="138">
        <f>_xlfn.IFERROR(VLOOKUP(B94,'[1]Слалом'!$B$72:$T$103,18,FALSE),"")</f>
      </c>
      <c r="O94" s="139">
        <f>_xlfn.IFERROR(VLOOKUP(B94,'[1]Слалом'!$B$72:$T$103,19,FALSE),"")</f>
      </c>
      <c r="P94" s="98">
        <f>IF($C$86="","",_xlfn.IFERROR(IF(HLOOKUP('[1]Соревнования'!$B$11,'[1]Разряды'!$AF$3:$BI$13,N94+1,FALSE)=0,"",HLOOKUP('[1]Соревнования'!$B$11,'[1]Разряды'!$AF$3:$BI$13,N94+1,FALSE)),""))</f>
      </c>
      <c r="Q94" s="138" t="s">
        <v>16</v>
      </c>
      <c r="R94" s="139" t="s">
        <v>16</v>
      </c>
      <c r="S94" s="98" t="s">
        <v>16</v>
      </c>
    </row>
    <row r="95" spans="1:19" ht="54.75" customHeight="1" hidden="1">
      <c r="A95" s="28" t="str">
        <f t="shared" si="1"/>
        <v>z</v>
      </c>
      <c r="B95" s="87">
        <v>15</v>
      </c>
      <c r="C95" s="137">
        <f>_xlfn.IFERROR(VLOOKUP(B95,'[1]Слалом'!$B$72:$T$103,3,FALSE),"")</f>
      </c>
      <c r="D95" s="137">
        <f>_xlfn.IFERROR(VLOOKUP(B95,'[1]Слалом'!$B$72:$T$103,4,FALSE),"")</f>
      </c>
      <c r="E95" s="89">
        <f>_xlfn.IFERROR(VLOOKUP(B95,'[1]Слалом'!$B$72:$T$103,5,FALSE),"")</f>
      </c>
      <c r="F95" s="88">
        <f>_xlfn.IFERROR(VLOOKUP(B95,'[1]Слалом'!$B$72:$T$103,6,FALSE),"")</f>
      </c>
      <c r="G95" s="91">
        <f>_xlfn.IFERROR(VLOOKUP(B95,'[1]Слалом'!$B$72:$T$103,9,FALSE),"")</f>
      </c>
      <c r="H95" s="91">
        <f>_xlfn.IFERROR(VLOOKUP(B95,'[1]Слалом'!$B$72:$T$103,10,FALSE),"")</f>
      </c>
      <c r="I95" s="163">
        <f>_xlfn.IFERROR(VLOOKUP(B95,'[1]Слалом'!$B$72:$T$103,11,FALSE),"")</f>
      </c>
      <c r="J95" s="91">
        <f>_xlfn.IFERROR(VLOOKUP(B95,'[1]Слалом'!$B$72:$T$103,14,FALSE),"")</f>
      </c>
      <c r="K95" s="91">
        <f>_xlfn.IFERROR(VLOOKUP(B95,'[1]Слалом'!$B$72:$T$103,15,FALSE),"")</f>
      </c>
      <c r="L95" s="163">
        <f>_xlfn.IFERROR(VLOOKUP(B95,'[1]Слалом'!$B$72:$T$103,16,FALSE),"")</f>
      </c>
      <c r="M95" s="91">
        <f>_xlfn.IFERROR(VLOOKUP(B95,'[1]Слалом'!$B$72:$T$103,17,FALSE),"")</f>
      </c>
      <c r="N95" s="138">
        <f>_xlfn.IFERROR(VLOOKUP(B95,'[1]Слалом'!$B$72:$T$103,18,FALSE),"")</f>
      </c>
      <c r="O95" s="139">
        <f>_xlfn.IFERROR(VLOOKUP(B95,'[1]Слалом'!$B$72:$T$103,19,FALSE),"")</f>
      </c>
      <c r="P95" s="98">
        <f>IF($C$86="","",_xlfn.IFERROR(IF(HLOOKUP('[1]Соревнования'!$B$11,'[1]Разряды'!$AF$3:$BI$13,N95+1,FALSE)=0,"",HLOOKUP('[1]Соревнования'!$B$11,'[1]Разряды'!$AF$3:$BI$13,N95+1,FALSE)),""))</f>
      </c>
      <c r="Q95" s="138" t="s">
        <v>16</v>
      </c>
      <c r="R95" s="139" t="s">
        <v>16</v>
      </c>
      <c r="S95" s="98" t="s">
        <v>16</v>
      </c>
    </row>
    <row r="96" spans="1:19" ht="54.75" customHeight="1" hidden="1">
      <c r="A96" s="28" t="str">
        <f t="shared" si="1"/>
        <v>z</v>
      </c>
      <c r="B96" s="87">
        <v>16</v>
      </c>
      <c r="C96" s="137">
        <f>_xlfn.IFERROR(VLOOKUP(B96,'[1]Слалом'!$B$72:$T$103,3,FALSE),"")</f>
      </c>
      <c r="D96" s="137">
        <f>_xlfn.IFERROR(VLOOKUP(B96,'[1]Слалом'!$B$72:$T$103,4,FALSE),"")</f>
      </c>
      <c r="E96" s="89">
        <f>_xlfn.IFERROR(VLOOKUP(B96,'[1]Слалом'!$B$72:$T$103,5,FALSE),"")</f>
      </c>
      <c r="F96" s="88">
        <f>_xlfn.IFERROR(VLOOKUP(B96,'[1]Слалом'!$B$72:$T$103,6,FALSE),"")</f>
      </c>
      <c r="G96" s="91">
        <f>_xlfn.IFERROR(VLOOKUP(B96,'[1]Слалом'!$B$72:$T$103,9,FALSE),"")</f>
      </c>
      <c r="H96" s="91">
        <f>_xlfn.IFERROR(VLOOKUP(B96,'[1]Слалом'!$B$72:$T$103,10,FALSE),"")</f>
      </c>
      <c r="I96" s="163">
        <f>_xlfn.IFERROR(VLOOKUP(B96,'[1]Слалом'!$B$72:$T$103,11,FALSE),"")</f>
      </c>
      <c r="J96" s="91">
        <f>_xlfn.IFERROR(VLOOKUP(B96,'[1]Слалом'!$B$72:$T$103,14,FALSE),"")</f>
      </c>
      <c r="K96" s="91">
        <f>_xlfn.IFERROR(VLOOKUP(B96,'[1]Слалом'!$B$72:$T$103,15,FALSE),"")</f>
      </c>
      <c r="L96" s="163">
        <f>_xlfn.IFERROR(VLOOKUP(B96,'[1]Слалом'!$B$72:$T$103,16,FALSE),"")</f>
      </c>
      <c r="M96" s="91">
        <f>_xlfn.IFERROR(VLOOKUP(B96,'[1]Слалом'!$B$72:$T$103,17,FALSE),"")</f>
      </c>
      <c r="N96" s="138">
        <f>_xlfn.IFERROR(VLOOKUP(B96,'[1]Слалом'!$B$72:$T$103,18,FALSE),"")</f>
      </c>
      <c r="O96" s="139">
        <f>_xlfn.IFERROR(VLOOKUP(B96,'[1]Слалом'!$B$72:$T$103,19,FALSE),"")</f>
      </c>
      <c r="P96" s="98">
        <f>IF($C$86="","",_xlfn.IFERROR(IF(HLOOKUP('[1]Соревнования'!$B$11,'[1]Разряды'!$AF$3:$BI$13,N96+1,FALSE)=0,"",HLOOKUP('[1]Соревнования'!$B$11,'[1]Разряды'!$AF$3:$BI$13,N96+1,FALSE)),""))</f>
      </c>
      <c r="Q96" s="138" t="s">
        <v>16</v>
      </c>
      <c r="R96" s="139" t="s">
        <v>16</v>
      </c>
      <c r="S96" s="98" t="s">
        <v>16</v>
      </c>
    </row>
    <row r="97" spans="1:19" ht="54.75" customHeight="1" hidden="1">
      <c r="A97" s="28" t="str">
        <f t="shared" si="1"/>
        <v>z</v>
      </c>
      <c r="B97" s="87">
        <v>17</v>
      </c>
      <c r="C97" s="137">
        <f>_xlfn.IFERROR(VLOOKUP(B97,'[1]Слалом'!$B$72:$T$103,3,FALSE),"")</f>
      </c>
      <c r="D97" s="137">
        <f>_xlfn.IFERROR(VLOOKUP(B97,'[1]Слалом'!$B$72:$T$103,4,FALSE),"")</f>
      </c>
      <c r="E97" s="89">
        <f>_xlfn.IFERROR(VLOOKUP(B97,'[1]Слалом'!$B$72:$T$103,5,FALSE),"")</f>
      </c>
      <c r="F97" s="88">
        <f>_xlfn.IFERROR(VLOOKUP(B97,'[1]Слалом'!$B$72:$T$103,6,FALSE),"")</f>
      </c>
      <c r="G97" s="91">
        <f>_xlfn.IFERROR(VLOOKUP(B97,'[1]Слалом'!$B$72:$T$103,9,FALSE),"")</f>
      </c>
      <c r="H97" s="91">
        <f>_xlfn.IFERROR(VLOOKUP(B97,'[1]Слалом'!$B$72:$T$103,10,FALSE),"")</f>
      </c>
      <c r="I97" s="163">
        <f>_xlfn.IFERROR(VLOOKUP(B97,'[1]Слалом'!$B$72:$T$103,11,FALSE),"")</f>
      </c>
      <c r="J97" s="91">
        <f>_xlfn.IFERROR(VLOOKUP(B97,'[1]Слалом'!$B$72:$T$103,14,FALSE),"")</f>
      </c>
      <c r="K97" s="91">
        <f>_xlfn.IFERROR(VLOOKUP(B97,'[1]Слалом'!$B$72:$T$103,15,FALSE),"")</f>
      </c>
      <c r="L97" s="163">
        <f>_xlfn.IFERROR(VLOOKUP(B97,'[1]Слалом'!$B$72:$T$103,16,FALSE),"")</f>
      </c>
      <c r="M97" s="91">
        <f>_xlfn.IFERROR(VLOOKUP(B97,'[1]Слалом'!$B$72:$T$103,17,FALSE),"")</f>
      </c>
      <c r="N97" s="138">
        <f>_xlfn.IFERROR(VLOOKUP(B97,'[1]Слалом'!$B$72:$T$103,18,FALSE),"")</f>
      </c>
      <c r="O97" s="139">
        <f>_xlfn.IFERROR(VLOOKUP(B97,'[1]Слалом'!$B$72:$T$103,19,FALSE),"")</f>
      </c>
      <c r="P97" s="98">
        <f>IF($C$86="","",_xlfn.IFERROR(IF(HLOOKUP('[1]Соревнования'!$B$11,'[1]Разряды'!$AF$3:$BI$13,N97+1,FALSE)=0,"",HLOOKUP('[1]Соревнования'!$B$11,'[1]Разряды'!$AF$3:$BI$13,N97+1,FALSE)),""))</f>
      </c>
      <c r="Q97" s="138" t="s">
        <v>16</v>
      </c>
      <c r="R97" s="139" t="s">
        <v>16</v>
      </c>
      <c r="S97" s="98" t="s">
        <v>16</v>
      </c>
    </row>
    <row r="98" spans="1:19" ht="54.75" customHeight="1" hidden="1">
      <c r="A98" s="28" t="str">
        <f t="shared" si="1"/>
        <v>z</v>
      </c>
      <c r="B98" s="87">
        <v>18</v>
      </c>
      <c r="C98" s="137">
        <f>_xlfn.IFERROR(VLOOKUP(B98,'[1]Слалом'!$B$72:$T$103,3,FALSE),"")</f>
      </c>
      <c r="D98" s="137">
        <f>_xlfn.IFERROR(VLOOKUP(B98,'[1]Слалом'!$B$72:$T$103,4,FALSE),"")</f>
      </c>
      <c r="E98" s="89">
        <f>_xlfn.IFERROR(VLOOKUP(B98,'[1]Слалом'!$B$72:$T$103,5,FALSE),"")</f>
      </c>
      <c r="F98" s="88">
        <f>_xlfn.IFERROR(VLOOKUP(B98,'[1]Слалом'!$B$72:$T$103,6,FALSE),"")</f>
      </c>
      <c r="G98" s="91"/>
      <c r="H98" s="91"/>
      <c r="I98" s="163"/>
      <c r="J98" s="91"/>
      <c r="K98" s="91"/>
      <c r="L98" s="163"/>
      <c r="M98" s="91"/>
      <c r="N98" s="138"/>
      <c r="O98" s="139"/>
      <c r="P98" s="98"/>
      <c r="Q98" s="138"/>
      <c r="R98" s="139"/>
      <c r="S98" s="98"/>
    </row>
    <row r="99" spans="1:19" ht="54.75" customHeight="1" hidden="1">
      <c r="A99" s="28" t="str">
        <f t="shared" si="1"/>
        <v>z</v>
      </c>
      <c r="B99" s="87">
        <v>19</v>
      </c>
      <c r="C99" s="137">
        <f>_xlfn.IFERROR(VLOOKUP(B99,'[1]Слалом'!$B$72:$T$103,3,FALSE),"")</f>
      </c>
      <c r="D99" s="137">
        <f>_xlfn.IFERROR(VLOOKUP(B99,'[1]Слалом'!$B$72:$T$103,4,FALSE),"")</f>
      </c>
      <c r="E99" s="89">
        <f>_xlfn.IFERROR(VLOOKUP(B99,'[1]Слалом'!$B$72:$T$103,5,FALSE),"")</f>
      </c>
      <c r="F99" s="88">
        <f>_xlfn.IFERROR(VLOOKUP(B99,'[1]Слалом'!$B$72:$T$103,6,FALSE),"")</f>
      </c>
      <c r="G99" s="91">
        <f>_xlfn.IFERROR(VLOOKUP(B99,'[1]Слалом'!$B$72:$T$103,9,FALSE),"")</f>
      </c>
      <c r="H99" s="91">
        <f>_xlfn.IFERROR(VLOOKUP(B99,'[1]Слалом'!$B$72:$T$103,10,FALSE),"")</f>
      </c>
      <c r="I99" s="163">
        <f>_xlfn.IFERROR(VLOOKUP(B99,'[1]Слалом'!$B$72:$T$103,11,FALSE),"")</f>
      </c>
      <c r="J99" s="91">
        <f>_xlfn.IFERROR(VLOOKUP(B99,'[1]Слалом'!$B$72:$T$103,14,FALSE),"")</f>
      </c>
      <c r="K99" s="91">
        <f>_xlfn.IFERROR(VLOOKUP(B99,'[1]Слалом'!$B$72:$T$103,15,FALSE),"")</f>
      </c>
      <c r="L99" s="163">
        <f>_xlfn.IFERROR(VLOOKUP(B99,'[1]Слалом'!$B$72:$T$103,16,FALSE),"")</f>
      </c>
      <c r="M99" s="91">
        <f>_xlfn.IFERROR(VLOOKUP(B99,'[1]Слалом'!$B$72:$T$103,17,FALSE),"")</f>
      </c>
      <c r="N99" s="138">
        <f>_xlfn.IFERROR(VLOOKUP(B99,'[1]Слалом'!$B$72:$T$103,18,FALSE),"")</f>
      </c>
      <c r="O99" s="139">
        <f>_xlfn.IFERROR(VLOOKUP(B99,'[1]Слалом'!$B$72:$T$103,19,FALSE),"")</f>
      </c>
      <c r="P99" s="98">
        <f>IF($C$86="","",_xlfn.IFERROR(IF(HLOOKUP('[1]Соревнования'!$B$11,'[1]Разряды'!$AF$3:$BI$13,N99+1,FALSE)=0,"",HLOOKUP('[1]Соревнования'!$B$11,'[1]Разряды'!$AF$3:$BI$13,N99+1,FALSE)),""))</f>
      </c>
      <c r="Q99" s="138" t="s">
        <v>16</v>
      </c>
      <c r="R99" s="139" t="s">
        <v>16</v>
      </c>
      <c r="S99" s="98" t="s">
        <v>16</v>
      </c>
    </row>
    <row r="100" spans="1:19" ht="54.75" customHeight="1" hidden="1">
      <c r="A100" s="28" t="str">
        <f t="shared" si="1"/>
        <v>z</v>
      </c>
      <c r="B100" s="87">
        <v>20</v>
      </c>
      <c r="C100" s="137">
        <f>_xlfn.IFERROR(VLOOKUP(B100,'[1]Слалом'!$B$72:$T$103,3,FALSE),"")</f>
      </c>
      <c r="D100" s="137">
        <f>_xlfn.IFERROR(VLOOKUP(B100,'[1]Слалом'!$B$72:$T$103,4,FALSE),"")</f>
      </c>
      <c r="E100" s="89">
        <f>_xlfn.IFERROR(VLOOKUP(B100,'[1]Слалом'!$B$72:$T$103,5,FALSE),"")</f>
      </c>
      <c r="F100" s="88">
        <f>_xlfn.IFERROR(VLOOKUP(B100,'[1]Слалом'!$B$72:$T$103,6,FALSE),"")</f>
      </c>
      <c r="G100" s="91">
        <f>_xlfn.IFERROR(VLOOKUP(B100,'[1]Слалом'!$B$72:$T$103,9,FALSE),"")</f>
      </c>
      <c r="H100" s="91">
        <f>_xlfn.IFERROR(VLOOKUP(B100,'[1]Слалом'!$B$72:$T$103,10,FALSE),"")</f>
      </c>
      <c r="I100" s="163">
        <f>_xlfn.IFERROR(VLOOKUP(B100,'[1]Слалом'!$B$72:$T$103,11,FALSE),"")</f>
      </c>
      <c r="J100" s="91">
        <f>_xlfn.IFERROR(VLOOKUP(B100,'[1]Слалом'!$B$72:$T$103,14,FALSE),"")</f>
      </c>
      <c r="K100" s="91">
        <f>_xlfn.IFERROR(VLOOKUP(B100,'[1]Слалом'!$B$72:$T$103,15,FALSE),"")</f>
      </c>
      <c r="L100" s="163">
        <f>_xlfn.IFERROR(VLOOKUP(B100,'[1]Слалом'!$B$72:$T$103,16,FALSE),"")</f>
      </c>
      <c r="M100" s="91">
        <f>_xlfn.IFERROR(VLOOKUP(B100,'[1]Слалом'!$B$72:$T$103,17,FALSE),"")</f>
      </c>
      <c r="N100" s="138">
        <f>_xlfn.IFERROR(VLOOKUP(B100,'[1]Слалом'!$B$72:$T$103,18,FALSE),"")</f>
      </c>
      <c r="O100" s="139">
        <f>_xlfn.IFERROR(VLOOKUP(B100,'[1]Слалом'!$B$72:$T$103,19,FALSE),"")</f>
      </c>
      <c r="P100" s="98">
        <f>IF($C$86="","",_xlfn.IFERROR(IF(HLOOKUP('[1]Соревнования'!$B$11,'[1]Разряды'!$AF$3:$BI$13,N100+1,FALSE)=0,"",HLOOKUP('[1]Соревнования'!$B$11,'[1]Разряды'!$AF$3:$BI$13,N100+1,FALSE)),""))</f>
      </c>
      <c r="Q100" s="138" t="s">
        <v>16</v>
      </c>
      <c r="R100" s="139" t="s">
        <v>16</v>
      </c>
      <c r="S100" s="98" t="s">
        <v>16</v>
      </c>
    </row>
    <row r="101" spans="1:19" ht="54.75" customHeight="1" hidden="1">
      <c r="A101" s="28" t="str">
        <f t="shared" si="1"/>
        <v>z</v>
      </c>
      <c r="B101" s="87">
        <v>21</v>
      </c>
      <c r="C101" s="137">
        <f>_xlfn.IFERROR(VLOOKUP(B101,'[1]Слалом'!$B$72:$T$103,3,FALSE),"")</f>
      </c>
      <c r="D101" s="137">
        <f>_xlfn.IFERROR(VLOOKUP(B101,'[1]Слалом'!$B$72:$T$103,4,FALSE),"")</f>
      </c>
      <c r="E101" s="89">
        <f>_xlfn.IFERROR(VLOOKUP(B101,'[1]Слалом'!$B$72:$T$103,5,FALSE),"")</f>
      </c>
      <c r="F101" s="88">
        <f>_xlfn.IFERROR(VLOOKUP(B101,'[1]Слалом'!$B$72:$T$103,6,FALSE),"")</f>
      </c>
      <c r="G101" s="91">
        <f>_xlfn.IFERROR(VLOOKUP(B101,'[1]Слалом'!$B$72:$T$103,9,FALSE),"")</f>
      </c>
      <c r="H101" s="91">
        <f>_xlfn.IFERROR(VLOOKUP(B101,'[1]Слалом'!$B$72:$T$103,10,FALSE),"")</f>
      </c>
      <c r="I101" s="163">
        <f>_xlfn.IFERROR(VLOOKUP(B101,'[1]Слалом'!$B$72:$T$103,11,FALSE),"")</f>
      </c>
      <c r="J101" s="91">
        <f>_xlfn.IFERROR(VLOOKUP(B101,'[1]Слалом'!$B$72:$T$103,14,FALSE),"")</f>
      </c>
      <c r="K101" s="91">
        <f>_xlfn.IFERROR(VLOOKUP(B101,'[1]Слалом'!$B$72:$T$103,15,FALSE),"")</f>
      </c>
      <c r="L101" s="163">
        <f>_xlfn.IFERROR(VLOOKUP(B101,'[1]Слалом'!$B$72:$T$103,16,FALSE),"")</f>
      </c>
      <c r="M101" s="91">
        <f>_xlfn.IFERROR(VLOOKUP(B101,'[1]Слалом'!$B$72:$T$103,17,FALSE),"")</f>
      </c>
      <c r="N101" s="138">
        <f>_xlfn.IFERROR(VLOOKUP(B101,'[1]Слалом'!$B$72:$T$103,18,FALSE),"")</f>
      </c>
      <c r="O101" s="139">
        <f>_xlfn.IFERROR(VLOOKUP(B101,'[1]Слалом'!$B$72:$T$103,19,FALSE),"")</f>
      </c>
      <c r="P101" s="98">
        <f>IF($C$86="","",_xlfn.IFERROR(IF(HLOOKUP('[1]Соревнования'!$B$11,'[1]Разряды'!$AF$3:$BI$13,N101+1,FALSE)=0,"",HLOOKUP('[1]Соревнования'!$B$11,'[1]Разряды'!$AF$3:$BI$13,N101+1,FALSE)),""))</f>
      </c>
      <c r="Q101" s="138" t="s">
        <v>16</v>
      </c>
      <c r="R101" s="139" t="s">
        <v>16</v>
      </c>
      <c r="S101" s="98" t="s">
        <v>16</v>
      </c>
    </row>
    <row r="102" spans="1:19" ht="54.75" customHeight="1" hidden="1">
      <c r="A102" s="28" t="str">
        <f t="shared" si="1"/>
        <v>z</v>
      </c>
      <c r="B102" s="87">
        <v>22</v>
      </c>
      <c r="C102" s="137">
        <f>_xlfn.IFERROR(VLOOKUP(B102,'[1]Слалом'!$B$72:$T$103,3,FALSE),"")</f>
      </c>
      <c r="D102" s="137">
        <f>_xlfn.IFERROR(VLOOKUP(B102,'[1]Слалом'!$B$72:$T$103,4,FALSE),"")</f>
      </c>
      <c r="E102" s="89">
        <f>_xlfn.IFERROR(VLOOKUP(B102,'[1]Слалом'!$B$72:$T$103,5,FALSE),"")</f>
      </c>
      <c r="F102" s="88">
        <f>_xlfn.IFERROR(VLOOKUP(B102,'[1]Слалом'!$B$72:$T$103,6,FALSE),"")</f>
      </c>
      <c r="G102" s="91">
        <f>_xlfn.IFERROR(VLOOKUP(B102,'[1]Слалом'!$B$72:$T$103,9,FALSE),"")</f>
      </c>
      <c r="H102" s="91">
        <f>_xlfn.IFERROR(VLOOKUP(B102,'[1]Слалом'!$B$72:$T$103,10,FALSE),"")</f>
      </c>
      <c r="I102" s="163">
        <f>_xlfn.IFERROR(VLOOKUP(B102,'[1]Слалом'!$B$72:$T$103,11,FALSE),"")</f>
      </c>
      <c r="J102" s="91">
        <f>_xlfn.IFERROR(VLOOKUP(B102,'[1]Слалом'!$B$72:$T$103,14,FALSE),"")</f>
      </c>
      <c r="K102" s="91">
        <f>_xlfn.IFERROR(VLOOKUP(B102,'[1]Слалом'!$B$72:$T$103,15,FALSE),"")</f>
      </c>
      <c r="L102" s="163">
        <f>_xlfn.IFERROR(VLOOKUP(B102,'[1]Слалом'!$B$72:$T$103,16,FALSE),"")</f>
      </c>
      <c r="M102" s="91">
        <f>_xlfn.IFERROR(VLOOKUP(B102,'[1]Слалом'!$B$72:$T$103,17,FALSE),"")</f>
      </c>
      <c r="N102" s="138">
        <f>_xlfn.IFERROR(VLOOKUP(B102,'[1]Слалом'!$B$72:$T$103,18,FALSE),"")</f>
      </c>
      <c r="O102" s="139">
        <f>_xlfn.IFERROR(VLOOKUP(B102,'[1]Слалом'!$B$72:$T$103,19,FALSE),"")</f>
      </c>
      <c r="P102" s="98">
        <f>IF($C$86="","",_xlfn.IFERROR(IF(HLOOKUP('[1]Соревнования'!$B$11,'[1]Разряды'!$AF$3:$BI$13,N102+1,FALSE)=0,"",HLOOKUP('[1]Соревнования'!$B$11,'[1]Разряды'!$AF$3:$BI$13,N102+1,FALSE)),""))</f>
      </c>
      <c r="Q102" s="138" t="s">
        <v>16</v>
      </c>
      <c r="R102" s="139" t="s">
        <v>16</v>
      </c>
      <c r="S102" s="98" t="s">
        <v>16</v>
      </c>
    </row>
    <row r="103" spans="1:19" ht="54.75" customHeight="1" hidden="1">
      <c r="A103" s="28" t="str">
        <f t="shared" si="1"/>
        <v>z</v>
      </c>
      <c r="B103" s="87">
        <v>23</v>
      </c>
      <c r="C103" s="137">
        <f>_xlfn.IFERROR(VLOOKUP(B103,'[1]Слалом'!$B$72:$T$103,3,FALSE),"")</f>
      </c>
      <c r="D103" s="137">
        <f>_xlfn.IFERROR(VLOOKUP(B103,'[1]Слалом'!$B$72:$T$103,4,FALSE),"")</f>
      </c>
      <c r="E103" s="89">
        <f>_xlfn.IFERROR(VLOOKUP(B103,'[1]Слалом'!$B$72:$T$103,5,FALSE),"")</f>
      </c>
      <c r="F103" s="88">
        <f>_xlfn.IFERROR(VLOOKUP(B103,'[1]Слалом'!$B$72:$T$103,6,FALSE),"")</f>
      </c>
      <c r="G103" s="91">
        <f>_xlfn.IFERROR(VLOOKUP(B103,'[1]Слалом'!$B$72:$T$103,9,FALSE),"")</f>
      </c>
      <c r="H103" s="91">
        <f>_xlfn.IFERROR(VLOOKUP(B103,'[1]Слалом'!$B$72:$T$103,10,FALSE),"")</f>
      </c>
      <c r="I103" s="163">
        <f>_xlfn.IFERROR(VLOOKUP(B103,'[1]Слалом'!$B$72:$T$103,11,FALSE),"")</f>
      </c>
      <c r="J103" s="91">
        <f>_xlfn.IFERROR(VLOOKUP(B103,'[1]Слалом'!$B$72:$T$103,14,FALSE),"")</f>
      </c>
      <c r="K103" s="91">
        <f>_xlfn.IFERROR(VLOOKUP(B103,'[1]Слалом'!$B$72:$T$103,15,FALSE),"")</f>
      </c>
      <c r="L103" s="163">
        <f>_xlfn.IFERROR(VLOOKUP(B103,'[1]Слалом'!$B$72:$T$103,16,FALSE),"")</f>
      </c>
      <c r="M103" s="91">
        <f>_xlfn.IFERROR(VLOOKUP(B103,'[1]Слалом'!$B$72:$T$103,17,FALSE),"")</f>
      </c>
      <c r="N103" s="138">
        <f>_xlfn.IFERROR(VLOOKUP(B103,'[1]Слалом'!$B$72:$T$103,18,FALSE),"")</f>
      </c>
      <c r="O103" s="139">
        <f>_xlfn.IFERROR(VLOOKUP(B103,'[1]Слалом'!$B$72:$T$103,19,FALSE),"")</f>
      </c>
      <c r="P103" s="98">
        <f>IF($C$86="","",_xlfn.IFERROR(IF(HLOOKUP('[1]Соревнования'!$B$11,'[1]Разряды'!$AF$3:$BI$13,N103+1,FALSE)=0,"",HLOOKUP('[1]Соревнования'!$B$11,'[1]Разряды'!$AF$3:$BI$13,N103+1,FALSE)),""))</f>
      </c>
      <c r="Q103" s="138" t="s">
        <v>16</v>
      </c>
      <c r="R103" s="139" t="s">
        <v>16</v>
      </c>
      <c r="S103" s="98" t="s">
        <v>16</v>
      </c>
    </row>
    <row r="104" spans="1:19" ht="54.75" customHeight="1" hidden="1">
      <c r="A104" s="28" t="str">
        <f t="shared" si="1"/>
        <v>z</v>
      </c>
      <c r="B104" s="87">
        <v>24</v>
      </c>
      <c r="C104" s="137">
        <f>_xlfn.IFERROR(VLOOKUP(B104,'[1]Слалом'!$B$72:$T$103,3,FALSE),"")</f>
      </c>
      <c r="D104" s="137">
        <f>_xlfn.IFERROR(VLOOKUP(B104,'[1]Слалом'!$B$72:$T$103,4,FALSE),"")</f>
      </c>
      <c r="E104" s="89">
        <f>_xlfn.IFERROR(VLOOKUP(B104,'[1]Слалом'!$B$72:$T$103,5,FALSE),"")</f>
      </c>
      <c r="F104" s="88">
        <f>_xlfn.IFERROR(VLOOKUP(B104,'[1]Слалом'!$B$72:$T$103,6,FALSE),"")</f>
      </c>
      <c r="G104" s="91">
        <f>_xlfn.IFERROR(VLOOKUP(B104,'[1]Слалом'!$B$72:$T$103,9,FALSE),"")</f>
      </c>
      <c r="H104" s="91">
        <f>_xlfn.IFERROR(VLOOKUP(B104,'[1]Слалом'!$B$72:$T$103,10,FALSE),"")</f>
      </c>
      <c r="I104" s="163">
        <f>_xlfn.IFERROR(VLOOKUP(B104,'[1]Слалом'!$B$72:$T$103,11,FALSE),"")</f>
      </c>
      <c r="J104" s="91">
        <f>_xlfn.IFERROR(VLOOKUP(B104,'[1]Слалом'!$B$72:$T$103,14,FALSE),"")</f>
      </c>
      <c r="K104" s="91">
        <f>_xlfn.IFERROR(VLOOKUP(B104,'[1]Слалом'!$B$72:$T$103,15,FALSE),"")</f>
      </c>
      <c r="L104" s="163">
        <f>_xlfn.IFERROR(VLOOKUP(B104,'[1]Слалом'!$B$72:$T$103,16,FALSE),"")</f>
      </c>
      <c r="M104" s="91">
        <f>_xlfn.IFERROR(VLOOKUP(B104,'[1]Слалом'!$B$72:$T$103,17,FALSE),"")</f>
      </c>
      <c r="N104" s="138">
        <f>_xlfn.IFERROR(VLOOKUP(B104,'[1]Слалом'!$B$72:$T$103,18,FALSE),"")</f>
      </c>
      <c r="O104" s="139">
        <f>_xlfn.IFERROR(VLOOKUP(B104,'[1]Слалом'!$B$72:$T$103,19,FALSE),"")</f>
      </c>
      <c r="P104" s="98">
        <f>IF($C$86="","",_xlfn.IFERROR(IF(HLOOKUP('[1]Соревнования'!$B$11,'[1]Разряды'!$AF$3:$BI$13,N104+1,FALSE)=0,"",HLOOKUP('[1]Соревнования'!$B$11,'[1]Разряды'!$AF$3:$BI$13,N104+1,FALSE)),""))</f>
      </c>
      <c r="Q104" s="138" t="s">
        <v>16</v>
      </c>
      <c r="R104" s="139" t="s">
        <v>16</v>
      </c>
      <c r="S104" s="98" t="s">
        <v>16</v>
      </c>
    </row>
    <row r="105" spans="1:19" ht="54.75" customHeight="1" hidden="1">
      <c r="A105" s="28" t="str">
        <f t="shared" si="1"/>
        <v>z</v>
      </c>
      <c r="B105" s="87">
        <v>25</v>
      </c>
      <c r="C105" s="137">
        <f>_xlfn.IFERROR(VLOOKUP(B105,'[1]Слалом'!$B$72:$T$103,3,FALSE),"")</f>
      </c>
      <c r="D105" s="137">
        <f>_xlfn.IFERROR(VLOOKUP(B105,'[1]Слалом'!$B$72:$T$103,4,FALSE),"")</f>
      </c>
      <c r="E105" s="89">
        <f>_xlfn.IFERROR(VLOOKUP(B105,'[1]Слалом'!$B$72:$T$103,5,FALSE),"")</f>
      </c>
      <c r="F105" s="88">
        <f>_xlfn.IFERROR(VLOOKUP(B105,'[1]Слалом'!$B$72:$T$103,6,FALSE),"")</f>
      </c>
      <c r="G105" s="91">
        <f>_xlfn.IFERROR(VLOOKUP(B105,'[1]Слалом'!$B$72:$T$103,9,FALSE),"")</f>
      </c>
      <c r="H105" s="91">
        <f>_xlfn.IFERROR(VLOOKUP(B105,'[1]Слалом'!$B$72:$T$103,10,FALSE),"")</f>
      </c>
      <c r="I105" s="163">
        <f>_xlfn.IFERROR(VLOOKUP(B105,'[1]Слалом'!$B$72:$T$103,11,FALSE),"")</f>
      </c>
      <c r="J105" s="91">
        <f>_xlfn.IFERROR(VLOOKUP(B105,'[1]Слалом'!$B$72:$T$103,14,FALSE),"")</f>
      </c>
      <c r="K105" s="91">
        <f>_xlfn.IFERROR(VLOOKUP(B105,'[1]Слалом'!$B$72:$T$103,15,FALSE),"")</f>
      </c>
      <c r="L105" s="163">
        <f>_xlfn.IFERROR(VLOOKUP(B105,'[1]Слалом'!$B$72:$T$103,16,FALSE),"")</f>
      </c>
      <c r="M105" s="91">
        <f>_xlfn.IFERROR(VLOOKUP(B105,'[1]Слалом'!$B$72:$T$103,17,FALSE),"")</f>
      </c>
      <c r="N105" s="138">
        <f>_xlfn.IFERROR(VLOOKUP(B105,'[1]Слалом'!$B$72:$T$103,18,FALSE),"")</f>
      </c>
      <c r="O105" s="139">
        <f>_xlfn.IFERROR(VLOOKUP(B105,'[1]Слалом'!$B$72:$T$103,19,FALSE),"")</f>
      </c>
      <c r="P105" s="98">
        <f>IF($C$86="","",_xlfn.IFERROR(IF(HLOOKUP('[1]Соревнования'!$B$11,'[1]Разряды'!$AF$3:$BI$13,N105+1,FALSE)=0,"",HLOOKUP('[1]Соревнования'!$B$11,'[1]Разряды'!$AF$3:$BI$13,N105+1,FALSE)),""))</f>
      </c>
      <c r="Q105" s="138" t="s">
        <v>16</v>
      </c>
      <c r="R105" s="139" t="s">
        <v>16</v>
      </c>
      <c r="S105" s="98" t="s">
        <v>16</v>
      </c>
    </row>
    <row r="106" spans="1:19" ht="54.75" customHeight="1" hidden="1">
      <c r="A106" s="28" t="str">
        <f t="shared" si="1"/>
        <v>z</v>
      </c>
      <c r="B106" s="87">
        <v>26</v>
      </c>
      <c r="C106" s="137">
        <f>_xlfn.IFERROR(VLOOKUP(B106,'[1]Слалом'!$B$72:$T$103,3,FALSE),"")</f>
      </c>
      <c r="D106" s="137">
        <f>_xlfn.IFERROR(VLOOKUP(B106,'[1]Слалом'!$B$72:$T$103,4,FALSE),"")</f>
      </c>
      <c r="E106" s="89">
        <f>_xlfn.IFERROR(VLOOKUP(B106,'[1]Слалом'!$B$72:$T$103,5,FALSE),"")</f>
      </c>
      <c r="F106" s="88">
        <f>_xlfn.IFERROR(VLOOKUP(B106,'[1]Слалом'!$B$72:$T$103,6,FALSE),"")</f>
      </c>
      <c r="G106" s="91">
        <f>_xlfn.IFERROR(VLOOKUP(B106,'[1]Слалом'!$B$72:$T$103,9,FALSE),"")</f>
      </c>
      <c r="H106" s="91">
        <f>_xlfn.IFERROR(VLOOKUP(B106,'[1]Слалом'!$B$72:$T$103,10,FALSE),"")</f>
      </c>
      <c r="I106" s="163">
        <f>_xlfn.IFERROR(VLOOKUP(B106,'[1]Слалом'!$B$72:$T$103,11,FALSE),"")</f>
      </c>
      <c r="J106" s="91">
        <f>_xlfn.IFERROR(VLOOKUP(B106,'[1]Слалом'!$B$72:$T$103,14,FALSE),"")</f>
      </c>
      <c r="K106" s="91">
        <f>_xlfn.IFERROR(VLOOKUP(B106,'[1]Слалом'!$B$72:$T$103,15,FALSE),"")</f>
      </c>
      <c r="L106" s="163">
        <f>_xlfn.IFERROR(VLOOKUP(B106,'[1]Слалом'!$B$72:$T$103,16,FALSE),"")</f>
      </c>
      <c r="M106" s="91">
        <f>_xlfn.IFERROR(VLOOKUP(B106,'[1]Слалом'!$B$72:$T$103,17,FALSE),"")</f>
      </c>
      <c r="N106" s="138">
        <f>_xlfn.IFERROR(VLOOKUP(B106,'[1]Слалом'!$B$72:$T$103,18,FALSE),"")</f>
      </c>
      <c r="O106" s="139">
        <f>_xlfn.IFERROR(VLOOKUP(B106,'[1]Слалом'!$B$72:$T$103,19,FALSE),"")</f>
      </c>
      <c r="P106" s="98">
        <f>IF($C$86="","",_xlfn.IFERROR(IF(HLOOKUP('[1]Соревнования'!$B$11,'[1]Разряды'!$AF$3:$BI$13,N106+1,FALSE)=0,"",HLOOKUP('[1]Соревнования'!$B$11,'[1]Разряды'!$AF$3:$BI$13,N106+1,FALSE)),""))</f>
      </c>
      <c r="Q106" s="138" t="s">
        <v>16</v>
      </c>
      <c r="R106" s="139" t="s">
        <v>16</v>
      </c>
      <c r="S106" s="98" t="s">
        <v>16</v>
      </c>
    </row>
    <row r="107" spans="1:19" ht="54.75" customHeight="1" hidden="1">
      <c r="A107" s="28" t="str">
        <f t="shared" si="1"/>
        <v>z</v>
      </c>
      <c r="B107" s="87">
        <v>27</v>
      </c>
      <c r="C107" s="137">
        <f>_xlfn.IFERROR(VLOOKUP(B107,'[1]Слалом'!$B$72:$T$103,3,FALSE),"")</f>
      </c>
      <c r="D107" s="137">
        <f>_xlfn.IFERROR(VLOOKUP(B107,'[1]Слалом'!$B$72:$T$103,4,FALSE),"")</f>
      </c>
      <c r="E107" s="89">
        <f>_xlfn.IFERROR(VLOOKUP(B107,'[1]Слалом'!$B$72:$T$103,5,FALSE),"")</f>
      </c>
      <c r="F107" s="88">
        <f>_xlfn.IFERROR(VLOOKUP(B107,'[1]Слалом'!$B$72:$T$103,6,FALSE),"")</f>
      </c>
      <c r="G107" s="91">
        <f>_xlfn.IFERROR(VLOOKUP(B107,'[1]Слалом'!$B$72:$T$103,9,FALSE),"")</f>
      </c>
      <c r="H107" s="91">
        <f>_xlfn.IFERROR(VLOOKUP(B107,'[1]Слалом'!$B$72:$T$103,10,FALSE),"")</f>
      </c>
      <c r="I107" s="163">
        <f>_xlfn.IFERROR(VLOOKUP(B107,'[1]Слалом'!$B$72:$T$103,11,FALSE),"")</f>
      </c>
      <c r="J107" s="91">
        <f>_xlfn.IFERROR(VLOOKUP(B107,'[1]Слалом'!$B$72:$T$103,14,FALSE),"")</f>
      </c>
      <c r="K107" s="91">
        <f>_xlfn.IFERROR(VLOOKUP(B107,'[1]Слалом'!$B$72:$T$103,15,FALSE),"")</f>
      </c>
      <c r="L107" s="163">
        <f>_xlfn.IFERROR(VLOOKUP(B107,'[1]Слалом'!$B$72:$T$103,16,FALSE),"")</f>
      </c>
      <c r="M107" s="91">
        <f>_xlfn.IFERROR(VLOOKUP(B107,'[1]Слалом'!$B$72:$T$103,17,FALSE),"")</f>
      </c>
      <c r="N107" s="138">
        <f>_xlfn.IFERROR(VLOOKUP(B107,'[1]Слалом'!$B$72:$T$103,18,FALSE),"")</f>
      </c>
      <c r="O107" s="139">
        <f>_xlfn.IFERROR(VLOOKUP(B107,'[1]Слалом'!$B$72:$T$103,19,FALSE),"")</f>
      </c>
      <c r="P107" s="98">
        <f>IF($C$86="","",_xlfn.IFERROR(IF(HLOOKUP('[1]Соревнования'!$B$11,'[1]Разряды'!$AF$3:$BI$13,N107+1,FALSE)=0,"",HLOOKUP('[1]Соревнования'!$B$11,'[1]Разряды'!$AF$3:$BI$13,N107+1,FALSE)),""))</f>
      </c>
      <c r="Q107" s="138" t="s">
        <v>16</v>
      </c>
      <c r="R107" s="139" t="s">
        <v>16</v>
      </c>
      <c r="S107" s="98" t="s">
        <v>16</v>
      </c>
    </row>
    <row r="108" spans="1:19" ht="54.75" customHeight="1" hidden="1">
      <c r="A108" s="28" t="str">
        <f t="shared" si="1"/>
        <v>z</v>
      </c>
      <c r="B108" s="87">
        <v>28</v>
      </c>
      <c r="C108" s="137">
        <f>_xlfn.IFERROR(VLOOKUP(B108,'[1]Слалом'!$B$72:$T$103,3,FALSE),"")</f>
      </c>
      <c r="D108" s="137">
        <f>_xlfn.IFERROR(VLOOKUP(B108,'[1]Слалом'!$B$72:$T$103,4,FALSE),"")</f>
      </c>
      <c r="E108" s="89">
        <f>_xlfn.IFERROR(VLOOKUP(B108,'[1]Слалом'!$B$72:$T$103,5,FALSE),"")</f>
      </c>
      <c r="F108" s="88">
        <f>_xlfn.IFERROR(VLOOKUP(B108,'[1]Слалом'!$B$72:$T$103,6,FALSE),"")</f>
      </c>
      <c r="G108" s="91">
        <f>_xlfn.IFERROR(VLOOKUP(B108,'[1]Слалом'!$B$72:$T$103,9,FALSE),"")</f>
      </c>
      <c r="H108" s="91">
        <f>_xlfn.IFERROR(VLOOKUP(B108,'[1]Слалом'!$B$72:$T$103,10,FALSE),"")</f>
      </c>
      <c r="I108" s="163">
        <f>_xlfn.IFERROR(VLOOKUP(B108,'[1]Слалом'!$B$72:$T$103,11,FALSE),"")</f>
      </c>
      <c r="J108" s="91">
        <f>_xlfn.IFERROR(VLOOKUP(B108,'[1]Слалом'!$B$72:$T$103,14,FALSE),"")</f>
      </c>
      <c r="K108" s="91">
        <f>_xlfn.IFERROR(VLOOKUP(B108,'[1]Слалом'!$B$72:$T$103,15,FALSE),"")</f>
      </c>
      <c r="L108" s="163">
        <f>_xlfn.IFERROR(VLOOKUP(B108,'[1]Слалом'!$B$72:$T$103,16,FALSE),"")</f>
      </c>
      <c r="M108" s="91">
        <f>_xlfn.IFERROR(VLOOKUP(B108,'[1]Слалом'!$B$72:$T$103,17,FALSE),"")</f>
      </c>
      <c r="N108" s="138">
        <f>_xlfn.IFERROR(VLOOKUP(B108,'[1]Слалом'!$B$72:$T$103,18,FALSE),"")</f>
      </c>
      <c r="O108" s="139">
        <f>_xlfn.IFERROR(VLOOKUP(B108,'[1]Слалом'!$B$72:$T$103,19,FALSE),"")</f>
      </c>
      <c r="P108" s="98">
        <f>IF($C$86="","",_xlfn.IFERROR(IF(HLOOKUP('[1]Соревнования'!$B$11,'[1]Разряды'!$AF$3:$BI$13,N108+1,FALSE)=0,"",HLOOKUP('[1]Соревнования'!$B$11,'[1]Разряды'!$AF$3:$BI$13,N108+1,FALSE)),""))</f>
      </c>
      <c r="Q108" s="138" t="s">
        <v>16</v>
      </c>
      <c r="R108" s="139" t="s">
        <v>16</v>
      </c>
      <c r="S108" s="98" t="s">
        <v>16</v>
      </c>
    </row>
    <row r="109" spans="1:19" ht="54.75" customHeight="1" hidden="1">
      <c r="A109" s="28" t="str">
        <f t="shared" si="1"/>
        <v>z</v>
      </c>
      <c r="B109" s="87">
        <v>29</v>
      </c>
      <c r="C109" s="137">
        <f>_xlfn.IFERROR(VLOOKUP(B109,'[1]Слалом'!$B$72:$T$103,3,FALSE),"")</f>
      </c>
      <c r="D109" s="137">
        <f>_xlfn.IFERROR(VLOOKUP(B109,'[1]Слалом'!$B$72:$T$103,4,FALSE),"")</f>
      </c>
      <c r="E109" s="89">
        <f>_xlfn.IFERROR(VLOOKUP(B109,'[1]Слалом'!$B$72:$T$103,5,FALSE),"")</f>
      </c>
      <c r="F109" s="88">
        <f>_xlfn.IFERROR(VLOOKUP(B109,'[1]Слалом'!$B$72:$T$103,6,FALSE),"")</f>
      </c>
      <c r="G109" s="91">
        <f>_xlfn.IFERROR(VLOOKUP(B109,'[1]Слалом'!$B$72:$T$103,9,FALSE),"")</f>
      </c>
      <c r="H109" s="91">
        <f>_xlfn.IFERROR(VLOOKUP(B109,'[1]Слалом'!$B$72:$T$103,10,FALSE),"")</f>
      </c>
      <c r="I109" s="163">
        <f>_xlfn.IFERROR(VLOOKUP(B109,'[1]Слалом'!$B$72:$T$103,11,FALSE),"")</f>
      </c>
      <c r="J109" s="91">
        <f>_xlfn.IFERROR(VLOOKUP(B109,'[1]Слалом'!$B$72:$T$103,14,FALSE),"")</f>
      </c>
      <c r="K109" s="91">
        <f>_xlfn.IFERROR(VLOOKUP(B109,'[1]Слалом'!$B$72:$T$103,15,FALSE),"")</f>
      </c>
      <c r="L109" s="163">
        <f>_xlfn.IFERROR(VLOOKUP(B109,'[1]Слалом'!$B$72:$T$103,16,FALSE),"")</f>
      </c>
      <c r="M109" s="91">
        <f>_xlfn.IFERROR(VLOOKUP(B109,'[1]Слалом'!$B$72:$T$103,17,FALSE),"")</f>
      </c>
      <c r="N109" s="138">
        <f>_xlfn.IFERROR(VLOOKUP(B109,'[1]Слалом'!$B$72:$T$103,18,FALSE),"")</f>
      </c>
      <c r="O109" s="139">
        <f>_xlfn.IFERROR(VLOOKUP(B109,'[1]Слалом'!$B$72:$T$103,19,FALSE),"")</f>
      </c>
      <c r="P109" s="98">
        <f>IF($C$86="","",_xlfn.IFERROR(IF(HLOOKUP('[1]Соревнования'!$B$11,'[1]Разряды'!$AF$3:$BI$13,N109+1,FALSE)=0,"",HLOOKUP('[1]Соревнования'!$B$11,'[1]Разряды'!$AF$3:$BI$13,N109+1,FALSE)),""))</f>
      </c>
      <c r="Q109" s="138" t="s">
        <v>16</v>
      </c>
      <c r="R109" s="139" t="s">
        <v>16</v>
      </c>
      <c r="S109" s="98" t="s">
        <v>16</v>
      </c>
    </row>
    <row r="110" spans="1:19" ht="54.75" customHeight="1" hidden="1">
      <c r="A110" s="28" t="str">
        <f t="shared" si="1"/>
        <v>z</v>
      </c>
      <c r="B110" s="87">
        <v>30</v>
      </c>
      <c r="C110" s="137">
        <f>_xlfn.IFERROR(VLOOKUP(B110,'[1]Слалом'!$B$72:$T$103,3,FALSE),"")</f>
      </c>
      <c r="D110" s="137">
        <f>_xlfn.IFERROR(VLOOKUP(B110,'[1]Слалом'!$B$72:$T$103,4,FALSE),"")</f>
      </c>
      <c r="E110" s="89">
        <f>_xlfn.IFERROR(VLOOKUP(B110,'[1]Слалом'!$B$72:$T$103,5,FALSE),"")</f>
      </c>
      <c r="F110" s="88">
        <f>_xlfn.IFERROR(VLOOKUP(B110,'[1]Слалом'!$B$72:$T$103,6,FALSE),"")</f>
      </c>
      <c r="G110" s="91">
        <f>_xlfn.IFERROR(VLOOKUP(B110,'[1]Слалом'!$B$72:$T$103,9,FALSE),"")</f>
      </c>
      <c r="H110" s="91">
        <f>_xlfn.IFERROR(VLOOKUP(B110,'[1]Слалом'!$B$72:$T$103,10,FALSE),"")</f>
      </c>
      <c r="I110" s="163">
        <f>_xlfn.IFERROR(VLOOKUP(B110,'[1]Слалом'!$B$72:$T$103,11,FALSE),"")</f>
      </c>
      <c r="J110" s="91">
        <f>_xlfn.IFERROR(VLOOKUP(B110,'[1]Слалом'!$B$72:$T$103,14,FALSE),"")</f>
      </c>
      <c r="K110" s="91">
        <f>_xlfn.IFERROR(VLOOKUP(B110,'[1]Слалом'!$B$72:$T$103,15,FALSE),"")</f>
      </c>
      <c r="L110" s="163">
        <f>_xlfn.IFERROR(VLOOKUP(B110,'[1]Слалом'!$B$72:$T$103,16,FALSE),"")</f>
      </c>
      <c r="M110" s="91">
        <f>_xlfn.IFERROR(VLOOKUP(B110,'[1]Слалом'!$B$72:$T$103,17,FALSE),"")</f>
      </c>
      <c r="N110" s="138">
        <f>_xlfn.IFERROR(VLOOKUP(B110,'[1]Слалом'!$B$72:$T$103,18,FALSE),"")</f>
      </c>
      <c r="O110" s="139">
        <f>_xlfn.IFERROR(VLOOKUP(B110,'[1]Слалом'!$B$72:$T$103,19,FALSE),"")</f>
      </c>
      <c r="P110" s="98">
        <f>IF($C$86="","",_xlfn.IFERROR(IF(HLOOKUP('[1]Соревнования'!$B$11,'[1]Разряды'!$AF$3:$BI$13,N110+1,FALSE)=0,"",HLOOKUP('[1]Соревнования'!$B$11,'[1]Разряды'!$AF$3:$BI$13,N110+1,FALSE)),""))</f>
      </c>
      <c r="Q110" s="138" t="s">
        <v>16</v>
      </c>
      <c r="R110" s="139" t="s">
        <v>16</v>
      </c>
      <c r="S110" s="98" t="s">
        <v>16</v>
      </c>
    </row>
    <row r="111" spans="1:19" ht="54.75" customHeight="1" hidden="1">
      <c r="A111" s="28" t="str">
        <f t="shared" si="1"/>
        <v>z</v>
      </c>
      <c r="B111" s="87">
        <v>31</v>
      </c>
      <c r="C111" s="137">
        <f>_xlfn.IFERROR(VLOOKUP(B111,'[1]Слалом'!$B$72:$T$103,3,FALSE),"")</f>
      </c>
      <c r="D111" s="137">
        <f>_xlfn.IFERROR(VLOOKUP(B111,'[1]Слалом'!$B$72:$T$103,4,FALSE),"")</f>
      </c>
      <c r="E111" s="89">
        <f>_xlfn.IFERROR(VLOOKUP(B111,'[1]Слалом'!$B$72:$T$103,5,FALSE),"")</f>
      </c>
      <c r="F111" s="88">
        <f>_xlfn.IFERROR(VLOOKUP(B111,'[1]Слалом'!$B$72:$T$103,6,FALSE),"")</f>
      </c>
      <c r="G111" s="91">
        <f>_xlfn.IFERROR(VLOOKUP(B111,'[1]Слалом'!$B$72:$T$103,9,FALSE),"")</f>
      </c>
      <c r="H111" s="91">
        <f>_xlfn.IFERROR(VLOOKUP(B111,'[1]Слалом'!$B$72:$T$103,10,FALSE),"")</f>
      </c>
      <c r="I111" s="163">
        <f>_xlfn.IFERROR(VLOOKUP(B111,'[1]Слалом'!$B$72:$T$103,11,FALSE),"")</f>
      </c>
      <c r="J111" s="91">
        <f>_xlfn.IFERROR(VLOOKUP(B111,'[1]Слалом'!$B$72:$T$103,14,FALSE),"")</f>
      </c>
      <c r="K111" s="91">
        <f>_xlfn.IFERROR(VLOOKUP(B111,'[1]Слалом'!$B$72:$T$103,15,FALSE),"")</f>
      </c>
      <c r="L111" s="163">
        <f>_xlfn.IFERROR(VLOOKUP(B111,'[1]Слалом'!$B$72:$T$103,16,FALSE),"")</f>
      </c>
      <c r="M111" s="91">
        <f>_xlfn.IFERROR(VLOOKUP(B111,'[1]Слалом'!$B$72:$T$103,17,FALSE),"")</f>
      </c>
      <c r="N111" s="138">
        <f>_xlfn.IFERROR(VLOOKUP(B111,'[1]Слалом'!$B$72:$T$103,18,FALSE),"")</f>
      </c>
      <c r="O111" s="139">
        <f>_xlfn.IFERROR(VLOOKUP(B111,'[1]Слалом'!$B$72:$T$103,19,FALSE),"")</f>
      </c>
      <c r="P111" s="98">
        <f>IF($C$86="","",_xlfn.IFERROR(IF(HLOOKUP('[1]Соревнования'!$B$11,'[1]Разряды'!$AF$3:$BI$13,N111+1,FALSE)=0,"",HLOOKUP('[1]Соревнования'!$B$11,'[1]Разряды'!$AF$3:$BI$13,N111+1,FALSE)),""))</f>
      </c>
      <c r="Q111" s="138" t="s">
        <v>16</v>
      </c>
      <c r="R111" s="139" t="s">
        <v>16</v>
      </c>
      <c r="S111" s="98" t="s">
        <v>16</v>
      </c>
    </row>
    <row r="112" spans="1:19" ht="54.75" customHeight="1" hidden="1">
      <c r="A112" s="28" t="str">
        <f t="shared" si="1"/>
        <v>z</v>
      </c>
      <c r="B112" s="87">
        <v>32</v>
      </c>
      <c r="C112" s="137">
        <f>_xlfn.IFERROR(VLOOKUP(B112,'[1]Слалом'!$B$72:$T$103,3,FALSE),"")</f>
      </c>
      <c r="D112" s="137">
        <f>_xlfn.IFERROR(VLOOKUP(B112,'[1]Слалом'!$B$72:$T$103,4,FALSE),"")</f>
      </c>
      <c r="E112" s="89">
        <f>_xlfn.IFERROR(VLOOKUP(B112,'[1]Слалом'!$B$72:$T$103,5,FALSE),"")</f>
      </c>
      <c r="F112" s="88">
        <f>_xlfn.IFERROR(VLOOKUP(B112,'[1]Слалом'!$B$72:$T$103,6,FALSE),"")</f>
      </c>
      <c r="G112" s="91">
        <f>_xlfn.IFERROR(VLOOKUP(B112,'[1]Слалом'!$B$72:$T$103,9,FALSE),"")</f>
      </c>
      <c r="H112" s="91">
        <f>_xlfn.IFERROR(VLOOKUP(B112,'[1]Слалом'!$B$72:$T$103,10,FALSE),"")</f>
      </c>
      <c r="I112" s="163">
        <f>_xlfn.IFERROR(VLOOKUP(B112,'[1]Слалом'!$B$72:$T$103,11,FALSE),"")</f>
      </c>
      <c r="J112" s="91">
        <f>_xlfn.IFERROR(VLOOKUP(B112,'[1]Слалом'!$B$72:$T$103,14,FALSE),"")</f>
      </c>
      <c r="K112" s="91">
        <f>_xlfn.IFERROR(VLOOKUP(B112,'[1]Слалом'!$B$72:$T$103,15,FALSE),"")</f>
      </c>
      <c r="L112" s="163">
        <f>_xlfn.IFERROR(VLOOKUP(B112,'[1]Слалом'!$B$72:$T$103,16,FALSE),"")</f>
      </c>
      <c r="M112" s="91">
        <f>_xlfn.IFERROR(VLOOKUP(B112,'[1]Слалом'!$B$72:$T$103,17,FALSE),"")</f>
      </c>
      <c r="N112" s="138">
        <f>_xlfn.IFERROR(VLOOKUP(B112,'[1]Слалом'!$B$72:$T$103,18,FALSE),"")</f>
      </c>
      <c r="O112" s="139">
        <f>_xlfn.IFERROR(VLOOKUP(B112,'[1]Слалом'!$B$72:$T$103,19,FALSE),"")</f>
      </c>
      <c r="P112" s="98">
        <f>IF($C$86="","",_xlfn.IFERROR(IF(HLOOKUP('[1]Соревнования'!$B$11,'[1]Разряды'!$AF$3:$BI$13,N112+1,FALSE)=0,"",HLOOKUP('[1]Соревнования'!$B$11,'[1]Разряды'!$AF$3:$BI$13,N112+1,FALSE)),""))</f>
      </c>
      <c r="Q112" s="138" t="s">
        <v>16</v>
      </c>
      <c r="R112" s="139" t="s">
        <v>16</v>
      </c>
      <c r="S112" s="98" t="s">
        <v>16</v>
      </c>
    </row>
    <row r="113" spans="1:19" ht="15" hidden="1">
      <c r="A113" s="85" t="str">
        <f>IF(C114="","z","")</f>
        <v>z</v>
      </c>
      <c r="B113" s="94" t="str">
        <f>'[1]Соревнования'!B16</f>
        <v>R-4 женщины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100"/>
      <c r="R113" s="100"/>
      <c r="S113" s="100"/>
    </row>
    <row r="114" spans="1:19" ht="51.75" customHeight="1" hidden="1">
      <c r="A114" s="28" t="str">
        <f aca="true" t="shared" si="2" ref="A114:A145">IF(C114="","z","")</f>
        <v>z</v>
      </c>
      <c r="B114" s="87">
        <v>1</v>
      </c>
      <c r="C114" s="137">
        <f>_xlfn.IFERROR(VLOOKUP(B114,'[1]Слалом'!$B$106:$T$137,3,FALSE),"")</f>
      </c>
      <c r="D114" s="137">
        <f>_xlfn.IFERROR(VLOOKUP(B114,'[1]Слалом'!$B$106:$T$137,4,FALSE),"")</f>
      </c>
      <c r="E114" s="89">
        <f>_xlfn.IFERROR(VLOOKUP(B114,'[1]Слалом'!$B$106:$T$137,5,FALSE),"")</f>
      </c>
      <c r="F114" s="88">
        <f>_xlfn.IFERROR(VLOOKUP(B114,'[1]Слалом'!$B$106:$T$137,6,FALSE),"")</f>
      </c>
      <c r="G114" s="91">
        <f>_xlfn.IFERROR(VLOOKUP(B114,'[1]Слалом'!$B$106:$T$137,9,FALSE),"")</f>
      </c>
      <c r="H114" s="91">
        <f>_xlfn.IFERROR(VLOOKUP(B114,'[1]Слалом'!$B$106:$T$137,10,FALSE),"")</f>
      </c>
      <c r="I114" s="163">
        <f>_xlfn.IFERROR(VLOOKUP(B114,'[1]Слалом'!$B$106:$T$137,11,FALSE),"")</f>
      </c>
      <c r="J114" s="91">
        <f>_xlfn.IFERROR(VLOOKUP(B114,'[1]Слалом'!$B$106:$T$137,14,FALSE),"")</f>
      </c>
      <c r="K114" s="91">
        <f>_xlfn.IFERROR(VLOOKUP(B114,'[1]Слалом'!$B$106:$T$137,15,FALSE),"")</f>
      </c>
      <c r="L114" s="163">
        <f>_xlfn.IFERROR(VLOOKUP(B114,'[1]Слалом'!$B$106:$T$137,16,FALSE),"")</f>
      </c>
      <c r="M114" s="91">
        <f>_xlfn.IFERROR(VLOOKUP(B114,'[1]Слалом'!$B$106:$T$137,17,FALSE),"")</f>
      </c>
      <c r="N114" s="138">
        <f>_xlfn.IFERROR(VLOOKUP(B114,'[1]Слалом'!$B$106:$T$137,18,FALSE),"")</f>
      </c>
      <c r="O114" s="139">
        <f>_xlfn.IFERROR(VLOOKUP(B114,'[1]Слалом'!$B$106:$T$137,19,FALSE),"")</f>
      </c>
      <c r="P114" s="98">
        <f>IF($C$119="","",_xlfn.IFERROR(IF(HLOOKUP('[1]Соревнования'!$B$11,'[1]Разряды'!$AF$3:$BI$13,N114+1,FALSE)=0,"",HLOOKUP('[1]Соревнования'!$B$11,'[1]Разряды'!$AF$3:$BI$13,N114+1,FALSE)),""))</f>
      </c>
      <c r="Q114" s="138">
        <v>1</v>
      </c>
      <c r="R114" s="139">
        <v>300</v>
      </c>
      <c r="S114" s="98" t="s">
        <v>16</v>
      </c>
    </row>
    <row r="115" spans="1:19" ht="51.75" customHeight="1" hidden="1">
      <c r="A115" s="28" t="str">
        <f t="shared" si="2"/>
        <v>z</v>
      </c>
      <c r="B115" s="87">
        <v>2</v>
      </c>
      <c r="C115" s="137">
        <f>_xlfn.IFERROR(VLOOKUP(B115,'[1]Слалом'!$B$106:$T$137,3,FALSE),"")</f>
      </c>
      <c r="D115" s="137">
        <f>_xlfn.IFERROR(VLOOKUP(B115,'[1]Слалом'!$B$106:$T$137,4,FALSE),"")</f>
      </c>
      <c r="E115" s="89">
        <f>_xlfn.IFERROR(VLOOKUP(B115,'[1]Слалом'!$B$106:$T$137,5,FALSE),"")</f>
      </c>
      <c r="F115" s="88">
        <f>_xlfn.IFERROR(VLOOKUP(B115,'[1]Слалом'!$B$106:$T$137,6,FALSE),"")</f>
      </c>
      <c r="G115" s="91">
        <f>_xlfn.IFERROR(VLOOKUP(B115,'[1]Слалом'!$B$106:$T$137,9,FALSE),"")</f>
      </c>
      <c r="H115" s="91">
        <f>_xlfn.IFERROR(VLOOKUP(B115,'[1]Слалом'!$B$106:$T$137,10,FALSE),"")</f>
      </c>
      <c r="I115" s="163">
        <f>_xlfn.IFERROR(VLOOKUP(B115,'[1]Слалом'!$B$106:$T$137,11,FALSE),"")</f>
      </c>
      <c r="J115" s="91">
        <f>_xlfn.IFERROR(VLOOKUP(B115,'[1]Слалом'!$B$106:$T$137,14,FALSE),"")</f>
      </c>
      <c r="K115" s="91">
        <f>_xlfn.IFERROR(VLOOKUP(B115,'[1]Слалом'!$B$106:$T$137,15,FALSE),"")</f>
      </c>
      <c r="L115" s="163">
        <f>_xlfn.IFERROR(VLOOKUP(B115,'[1]Слалом'!$B$106:$T$137,16,FALSE),"")</f>
      </c>
      <c r="M115" s="91">
        <f>_xlfn.IFERROR(VLOOKUP(B115,'[1]Слалом'!$B$106:$T$137,17,FALSE),"")</f>
      </c>
      <c r="N115" s="138">
        <f>_xlfn.IFERROR(VLOOKUP(B115,'[1]Слалом'!$B$106:$T$137,18,FALSE),"")</f>
      </c>
      <c r="O115" s="139">
        <f>_xlfn.IFERROR(VLOOKUP(B115,'[1]Слалом'!$B$106:$T$137,19,FALSE),"")</f>
      </c>
      <c r="P115" s="98">
        <f>IF($C$119="","",_xlfn.IFERROR(IF(HLOOKUP('[1]Соревнования'!$B$11,'[1]Разряды'!$AF$3:$BI$13,N115+1,FALSE)=0,"",HLOOKUP('[1]Соревнования'!$B$11,'[1]Разряды'!$AF$3:$BI$13,N115+1,FALSE)),""))</f>
      </c>
      <c r="Q115" s="138">
        <v>2</v>
      </c>
      <c r="R115" s="139">
        <v>285</v>
      </c>
      <c r="S115" s="98" t="s">
        <v>16</v>
      </c>
    </row>
    <row r="116" spans="1:19" ht="51.75" customHeight="1" hidden="1">
      <c r="A116" s="28" t="str">
        <f t="shared" si="2"/>
        <v>z</v>
      </c>
      <c r="B116" s="87">
        <v>3</v>
      </c>
      <c r="C116" s="137">
        <f>_xlfn.IFERROR(VLOOKUP(B116,'[1]Слалом'!$B$106:$T$137,3,FALSE),"")</f>
      </c>
      <c r="D116" s="137">
        <f>_xlfn.IFERROR(VLOOKUP(B116,'[1]Слалом'!$B$106:$T$137,4,FALSE),"")</f>
      </c>
      <c r="E116" s="89">
        <f>_xlfn.IFERROR(VLOOKUP(B116,'[1]Слалом'!$B$106:$T$137,5,FALSE),"")</f>
      </c>
      <c r="F116" s="88">
        <f>_xlfn.IFERROR(VLOOKUP(B116,'[1]Слалом'!$B$106:$T$137,6,FALSE),"")</f>
      </c>
      <c r="G116" s="91">
        <f>_xlfn.IFERROR(VLOOKUP(B116,'[1]Слалом'!$B$106:$T$137,9,FALSE),"")</f>
      </c>
      <c r="H116" s="91">
        <f>_xlfn.IFERROR(VLOOKUP(B116,'[1]Слалом'!$B$106:$T$137,10,FALSE),"")</f>
      </c>
      <c r="I116" s="163">
        <f>_xlfn.IFERROR(VLOOKUP(B116,'[1]Слалом'!$B$106:$T$137,11,FALSE),"")</f>
      </c>
      <c r="J116" s="91">
        <f>_xlfn.IFERROR(VLOOKUP(B116,'[1]Слалом'!$B$106:$T$137,14,FALSE),"")</f>
      </c>
      <c r="K116" s="91">
        <f>_xlfn.IFERROR(VLOOKUP(B116,'[1]Слалом'!$B$106:$T$137,15,FALSE),"")</f>
      </c>
      <c r="L116" s="163">
        <f>_xlfn.IFERROR(VLOOKUP(B116,'[1]Слалом'!$B$106:$T$137,16,FALSE),"")</f>
      </c>
      <c r="M116" s="91">
        <f>_xlfn.IFERROR(VLOOKUP(B116,'[1]Слалом'!$B$106:$T$137,17,FALSE),"")</f>
      </c>
      <c r="N116" s="138">
        <f>_xlfn.IFERROR(VLOOKUP(B116,'[1]Слалом'!$B$106:$T$137,18,FALSE),"")</f>
      </c>
      <c r="O116" s="139">
        <f>_xlfn.IFERROR(VLOOKUP(B116,'[1]Слалом'!$B$106:$T$137,19,FALSE),"")</f>
      </c>
      <c r="P116" s="98">
        <f>IF($C$119="","",_xlfn.IFERROR(IF(HLOOKUP('[1]Соревнования'!$B$11,'[1]Разряды'!$AF$3:$BI$13,N116+1,FALSE)=0,"",HLOOKUP('[1]Соревнования'!$B$11,'[1]Разряды'!$AF$3:$BI$13,N116+1,FALSE)),""))</f>
      </c>
      <c r="Q116" s="138" t="s">
        <v>17</v>
      </c>
      <c r="R116" s="139">
        <v>0</v>
      </c>
      <c r="S116" s="98" t="s">
        <v>16</v>
      </c>
    </row>
    <row r="117" spans="1:19" ht="51.75" customHeight="1" hidden="1">
      <c r="A117" s="28" t="str">
        <f t="shared" si="2"/>
        <v>z</v>
      </c>
      <c r="B117" s="87">
        <v>4</v>
      </c>
      <c r="C117" s="137">
        <f>_xlfn.IFERROR(VLOOKUP(B117,'[1]Слалом'!$B$106:$T$137,3,FALSE),"")</f>
      </c>
      <c r="D117" s="137">
        <f>_xlfn.IFERROR(VLOOKUP(B117,'[1]Слалом'!$B$106:$T$137,4,FALSE),"")</f>
      </c>
      <c r="E117" s="89">
        <f>_xlfn.IFERROR(VLOOKUP(B117,'[1]Слалом'!$B$106:$T$137,5,FALSE),"")</f>
      </c>
      <c r="F117" s="88">
        <f>_xlfn.IFERROR(VLOOKUP(B117,'[1]Слалом'!$B$106:$T$137,6,FALSE),"")</f>
      </c>
      <c r="G117" s="91">
        <f>_xlfn.IFERROR(VLOOKUP(B117,'[1]Слалом'!$B$106:$T$137,9,FALSE),"")</f>
      </c>
      <c r="H117" s="91">
        <f>_xlfn.IFERROR(VLOOKUP(B117,'[1]Слалом'!$B$106:$T$137,10,FALSE),"")</f>
      </c>
      <c r="I117" s="163">
        <f>_xlfn.IFERROR(VLOOKUP(B117,'[1]Слалом'!$B$106:$T$137,11,FALSE),"")</f>
      </c>
      <c r="J117" s="91">
        <f>_xlfn.IFERROR(VLOOKUP(B117,'[1]Слалом'!$B$106:$T$137,14,FALSE),"")</f>
      </c>
      <c r="K117" s="91">
        <f>_xlfn.IFERROR(VLOOKUP(B117,'[1]Слалом'!$B$106:$T$137,15,FALSE),"")</f>
      </c>
      <c r="L117" s="163">
        <f>_xlfn.IFERROR(VLOOKUP(B117,'[1]Слалом'!$B$106:$T$137,16,FALSE),"")</f>
      </c>
      <c r="M117" s="91">
        <f>_xlfn.IFERROR(VLOOKUP(B117,'[1]Слалом'!$B$106:$T$137,17,FALSE),"")</f>
      </c>
      <c r="N117" s="138">
        <f>_xlfn.IFERROR(VLOOKUP(B117,'[1]Слалом'!$B$106:$T$137,18,FALSE),"")</f>
      </c>
      <c r="O117" s="139">
        <f>_xlfn.IFERROR(VLOOKUP(B117,'[1]Слалом'!$B$106:$T$137,19,FALSE),"")</f>
      </c>
      <c r="P117" s="98">
        <f>IF($C$119="","",_xlfn.IFERROR(IF(HLOOKUP('[1]Соревнования'!$B$11,'[1]Разряды'!$AF$3:$BI$13,N117+1,FALSE)=0,"",HLOOKUP('[1]Соревнования'!$B$11,'[1]Разряды'!$AF$3:$BI$13,N117+1,FALSE)),""))</f>
      </c>
      <c r="Q117" s="138">
        <v>3</v>
      </c>
      <c r="R117" s="139">
        <v>270</v>
      </c>
      <c r="S117" s="98" t="s">
        <v>16</v>
      </c>
    </row>
    <row r="118" spans="1:19" ht="54.75" customHeight="1" hidden="1">
      <c r="A118" s="28" t="str">
        <f t="shared" si="2"/>
        <v>z</v>
      </c>
      <c r="B118" s="101">
        <v>5</v>
      </c>
      <c r="C118" s="140">
        <f>_xlfn.IFERROR(VLOOKUP(B118,'[1]Слалом'!$B$106:$T$137,3,FALSE),"")</f>
      </c>
      <c r="D118" s="140">
        <f>_xlfn.IFERROR(VLOOKUP(B118,'[1]Слалом'!$B$106:$T$137,4,FALSE),"")</f>
      </c>
      <c r="E118" s="103">
        <f>_xlfn.IFERROR(VLOOKUP(B118,'[1]Слалом'!$B$106:$T$137,5,FALSE),"")</f>
      </c>
      <c r="F118" s="102">
        <f>_xlfn.IFERROR(VLOOKUP(B118,'[1]Слалом'!$B$106:$T$137,6,FALSE),"")</f>
      </c>
      <c r="G118" s="165">
        <f>_xlfn.IFERROR(VLOOKUP(B118,'[1]Слалом'!$B$106:$T$137,9,FALSE),"")</f>
      </c>
      <c r="H118" s="165">
        <f>_xlfn.IFERROR(VLOOKUP(B118,'[1]Слалом'!$B$106:$T$137,10,FALSE),"")</f>
      </c>
      <c r="I118" s="166">
        <f>_xlfn.IFERROR(VLOOKUP(B118,'[1]Слалом'!$B$106:$T$137,11,FALSE),"")</f>
      </c>
      <c r="J118" s="165">
        <f>_xlfn.IFERROR(VLOOKUP(B118,'[1]Слалом'!$B$106:$T$137,14,FALSE),"")</f>
      </c>
      <c r="K118" s="165">
        <f>_xlfn.IFERROR(VLOOKUP(B118,'[1]Слалом'!$B$106:$T$137,15,FALSE),"")</f>
      </c>
      <c r="L118" s="166">
        <f>_xlfn.IFERROR(VLOOKUP(B118,'[1]Слалом'!$B$106:$T$137,16,FALSE),"")</f>
      </c>
      <c r="M118" s="165">
        <f>_xlfn.IFERROR(VLOOKUP(B118,'[1]Слалом'!$B$106:$T$137,17,FALSE),"")</f>
      </c>
      <c r="N118" s="141">
        <f>_xlfn.IFERROR(VLOOKUP(B118,'[1]Слалом'!$B$106:$T$137,18,FALSE),"")</f>
      </c>
      <c r="O118" s="142">
        <f>_xlfn.IFERROR(VLOOKUP(B118,'[1]Слалом'!$B$106:$T$137,19,FALSE),"")</f>
      </c>
      <c r="P118" s="107">
        <f>IF($C$119="","",_xlfn.IFERROR(IF(HLOOKUP('[1]Соревнования'!$B$11,'[1]Разряды'!$AF$3:$BI$13,N118+1,FALSE)=0,"",HLOOKUP('[1]Соревнования'!$B$11,'[1]Разряды'!$AF$3:$BI$13,N118+1,FALSE)),""))</f>
      </c>
      <c r="Q118" s="141" t="s">
        <v>16</v>
      </c>
      <c r="R118" s="142" t="s">
        <v>16</v>
      </c>
      <c r="S118" s="107" t="s">
        <v>16</v>
      </c>
    </row>
    <row r="119" spans="1:19" ht="54.75" customHeight="1" hidden="1">
      <c r="A119" s="28" t="str">
        <f t="shared" si="2"/>
        <v>z</v>
      </c>
      <c r="B119" s="101">
        <v>6</v>
      </c>
      <c r="C119" s="140">
        <f>_xlfn.IFERROR(VLOOKUP(B119,'[1]Слалом'!$B$106:$T$137,3,FALSE),"")</f>
      </c>
      <c r="D119" s="140">
        <f>_xlfn.IFERROR(VLOOKUP(B119,'[1]Слалом'!$B$106:$T$137,4,FALSE),"")</f>
      </c>
      <c r="E119" s="103">
        <f>_xlfn.IFERROR(VLOOKUP(B119,'[1]Слалом'!$B$106:$T$137,5,FALSE),"")</f>
      </c>
      <c r="F119" s="102">
        <f>_xlfn.IFERROR(VLOOKUP(B119,'[1]Слалом'!$B$106:$T$137,6,FALSE),"")</f>
      </c>
      <c r="G119" s="165">
        <f>_xlfn.IFERROR(VLOOKUP(B119,'[1]Слалом'!$B$106:$T$137,9,FALSE),"")</f>
      </c>
      <c r="H119" s="165">
        <f>_xlfn.IFERROR(VLOOKUP(B119,'[1]Слалом'!$B$106:$T$137,10,FALSE),"")</f>
      </c>
      <c r="I119" s="166">
        <f>_xlfn.IFERROR(VLOOKUP(B119,'[1]Слалом'!$B$106:$T$137,11,FALSE),"")</f>
      </c>
      <c r="J119" s="165">
        <f>_xlfn.IFERROR(VLOOKUP(B119,'[1]Слалом'!$B$106:$T$137,14,FALSE),"")</f>
      </c>
      <c r="K119" s="165">
        <f>_xlfn.IFERROR(VLOOKUP(B119,'[1]Слалом'!$B$106:$T$137,15,FALSE),"")</f>
      </c>
      <c r="L119" s="166">
        <f>_xlfn.IFERROR(VLOOKUP(B119,'[1]Слалом'!$B$106:$T$137,16,FALSE),"")</f>
      </c>
      <c r="M119" s="165">
        <f>_xlfn.IFERROR(VLOOKUP(B119,'[1]Слалом'!$B$106:$T$137,17,FALSE),"")</f>
      </c>
      <c r="N119" s="141">
        <f>_xlfn.IFERROR(VLOOKUP(B119,'[1]Слалом'!$B$106:$T$137,18,FALSE),"")</f>
      </c>
      <c r="O119" s="142">
        <f>_xlfn.IFERROR(VLOOKUP(B119,'[1]Слалом'!$B$106:$T$137,19,FALSE),"")</f>
      </c>
      <c r="P119" s="107">
        <f>IF($C$119="","",_xlfn.IFERROR(IF(HLOOKUP('[1]Соревнования'!$B$11,'[1]Разряды'!$AF$3:$BI$13,N119+1,FALSE)=0,"",HLOOKUP('[1]Соревнования'!$B$11,'[1]Разряды'!$AF$3:$BI$13,N119+1,FALSE)),""))</f>
      </c>
      <c r="Q119" s="141" t="s">
        <v>16</v>
      </c>
      <c r="R119" s="142" t="s">
        <v>16</v>
      </c>
      <c r="S119" s="107" t="s">
        <v>16</v>
      </c>
    </row>
    <row r="120" spans="1:19" ht="54.75" customHeight="1" hidden="1">
      <c r="A120" s="28" t="str">
        <f t="shared" si="2"/>
        <v>z</v>
      </c>
      <c r="B120" s="101">
        <v>7</v>
      </c>
      <c r="C120" s="140">
        <f>_xlfn.IFERROR(VLOOKUP(B120,'[1]Слалом'!$B$106:$T$137,3,FALSE),"")</f>
      </c>
      <c r="D120" s="140">
        <f>_xlfn.IFERROR(VLOOKUP(B120,'[1]Слалом'!$B$106:$T$137,4,FALSE),"")</f>
      </c>
      <c r="E120" s="103">
        <f>_xlfn.IFERROR(VLOOKUP(B120,'[1]Слалом'!$B$106:$T$137,5,FALSE),"")</f>
      </c>
      <c r="F120" s="102">
        <f>_xlfn.IFERROR(VLOOKUP(B120,'[1]Слалом'!$B$106:$T$137,6,FALSE),"")</f>
      </c>
      <c r="G120" s="165">
        <f>_xlfn.IFERROR(VLOOKUP(B120,'[1]Слалом'!$B$106:$T$137,9,FALSE),"")</f>
      </c>
      <c r="H120" s="165">
        <f>_xlfn.IFERROR(VLOOKUP(B120,'[1]Слалом'!$B$106:$T$137,10,FALSE),"")</f>
      </c>
      <c r="I120" s="166">
        <f>_xlfn.IFERROR(VLOOKUP(B120,'[1]Слалом'!$B$106:$T$137,11,FALSE),"")</f>
      </c>
      <c r="J120" s="165">
        <f>_xlfn.IFERROR(VLOOKUP(B120,'[1]Слалом'!$B$106:$T$137,14,FALSE),"")</f>
      </c>
      <c r="K120" s="165">
        <f>_xlfn.IFERROR(VLOOKUP(B120,'[1]Слалом'!$B$106:$T$137,15,FALSE),"")</f>
      </c>
      <c r="L120" s="166">
        <f>_xlfn.IFERROR(VLOOKUP(B120,'[1]Слалом'!$B$106:$T$137,16,FALSE),"")</f>
      </c>
      <c r="M120" s="165">
        <f>_xlfn.IFERROR(VLOOKUP(B120,'[1]Слалом'!$B$106:$T$137,17,FALSE),"")</f>
      </c>
      <c r="N120" s="141">
        <f>_xlfn.IFERROR(VLOOKUP(B120,'[1]Слалом'!$B$106:$T$137,18,FALSE),"")</f>
      </c>
      <c r="O120" s="142">
        <f>_xlfn.IFERROR(VLOOKUP(B120,'[1]Слалом'!$B$106:$T$137,19,FALSE),"")</f>
      </c>
      <c r="P120" s="107">
        <f>IF($C$119="","",_xlfn.IFERROR(IF(HLOOKUP('[1]Соревнования'!$B$11,'[1]Разряды'!$AF$3:$BI$13,N120+1,FALSE)=0,"",HLOOKUP('[1]Соревнования'!$B$11,'[1]Разряды'!$AF$3:$BI$13,N120+1,FALSE)),""))</f>
      </c>
      <c r="Q120" s="141" t="s">
        <v>16</v>
      </c>
      <c r="R120" s="142" t="s">
        <v>16</v>
      </c>
      <c r="S120" s="107" t="s">
        <v>16</v>
      </c>
    </row>
    <row r="121" spans="1:19" ht="54.75" customHeight="1" hidden="1">
      <c r="A121" s="28" t="str">
        <f t="shared" si="2"/>
        <v>z</v>
      </c>
      <c r="B121" s="101">
        <v>8</v>
      </c>
      <c r="C121" s="140">
        <f>_xlfn.IFERROR(VLOOKUP(B121,'[1]Слалом'!$B$106:$T$137,3,FALSE),"")</f>
      </c>
      <c r="D121" s="140">
        <f>_xlfn.IFERROR(VLOOKUP(B121,'[1]Слалом'!$B$106:$T$137,4,FALSE),"")</f>
      </c>
      <c r="E121" s="103">
        <f>_xlfn.IFERROR(VLOOKUP(B121,'[1]Слалом'!$B$106:$T$137,5,FALSE),"")</f>
      </c>
      <c r="F121" s="102">
        <f>_xlfn.IFERROR(VLOOKUP(B121,'[1]Слалом'!$B$106:$T$137,6,FALSE),"")</f>
      </c>
      <c r="G121" s="165">
        <f>_xlfn.IFERROR(VLOOKUP(B121,'[1]Слалом'!$B$106:$T$137,9,FALSE),"")</f>
      </c>
      <c r="H121" s="165">
        <f>_xlfn.IFERROR(VLOOKUP(B121,'[1]Слалом'!$B$106:$T$137,10,FALSE),"")</f>
      </c>
      <c r="I121" s="166">
        <f>_xlfn.IFERROR(VLOOKUP(B121,'[1]Слалом'!$B$106:$T$137,11,FALSE),"")</f>
      </c>
      <c r="J121" s="165">
        <f>_xlfn.IFERROR(VLOOKUP(B121,'[1]Слалом'!$B$106:$T$137,14,FALSE),"")</f>
      </c>
      <c r="K121" s="165">
        <f>_xlfn.IFERROR(VLOOKUP(B121,'[1]Слалом'!$B$106:$T$137,15,FALSE),"")</f>
      </c>
      <c r="L121" s="166">
        <f>_xlfn.IFERROR(VLOOKUP(B121,'[1]Слалом'!$B$106:$T$137,16,FALSE),"")</f>
      </c>
      <c r="M121" s="165">
        <f>_xlfn.IFERROR(VLOOKUP(B121,'[1]Слалом'!$B$106:$T$137,17,FALSE),"")</f>
      </c>
      <c r="N121" s="141">
        <f>_xlfn.IFERROR(VLOOKUP(B121,'[1]Слалом'!$B$106:$T$137,18,FALSE),"")</f>
      </c>
      <c r="O121" s="142">
        <f>_xlfn.IFERROR(VLOOKUP(B121,'[1]Слалом'!$B$106:$T$137,19,FALSE),"")</f>
      </c>
      <c r="P121" s="107">
        <f>IF($C$119="","",_xlfn.IFERROR(IF(HLOOKUP('[1]Соревнования'!$B$11,'[1]Разряды'!$AF$3:$BI$13,N121+1,FALSE)=0,"",HLOOKUP('[1]Соревнования'!$B$11,'[1]Разряды'!$AF$3:$BI$13,N121+1,FALSE)),""))</f>
      </c>
      <c r="Q121" s="141" t="s">
        <v>16</v>
      </c>
      <c r="R121" s="142" t="s">
        <v>16</v>
      </c>
      <c r="S121" s="107" t="s">
        <v>16</v>
      </c>
    </row>
    <row r="122" spans="1:19" ht="54.75" customHeight="1" hidden="1">
      <c r="A122" s="28" t="str">
        <f t="shared" si="2"/>
        <v>z</v>
      </c>
      <c r="B122" s="101">
        <v>9</v>
      </c>
      <c r="C122" s="140">
        <f>_xlfn.IFERROR(VLOOKUP(B122,'[1]Слалом'!$B$106:$T$137,3,FALSE),"")</f>
      </c>
      <c r="D122" s="140">
        <f>_xlfn.IFERROR(VLOOKUP(B122,'[1]Слалом'!$B$106:$T$137,4,FALSE),"")</f>
      </c>
      <c r="E122" s="103">
        <f>_xlfn.IFERROR(VLOOKUP(B122,'[1]Слалом'!$B$106:$T$137,5,FALSE),"")</f>
      </c>
      <c r="F122" s="102">
        <f>_xlfn.IFERROR(VLOOKUP(B122,'[1]Слалом'!$B$106:$T$137,6,FALSE),"")</f>
      </c>
      <c r="G122" s="165">
        <f>_xlfn.IFERROR(VLOOKUP(B122,'[1]Слалом'!$B$106:$T$137,9,FALSE),"")</f>
      </c>
      <c r="H122" s="165">
        <f>_xlfn.IFERROR(VLOOKUP(B122,'[1]Слалом'!$B$106:$T$137,10,FALSE),"")</f>
      </c>
      <c r="I122" s="166">
        <f>_xlfn.IFERROR(VLOOKUP(B122,'[1]Слалом'!$B$106:$T$137,11,FALSE),"")</f>
      </c>
      <c r="J122" s="165">
        <f>_xlfn.IFERROR(VLOOKUP(B122,'[1]Слалом'!$B$106:$T$137,14,FALSE),"")</f>
      </c>
      <c r="K122" s="165">
        <f>_xlfn.IFERROR(VLOOKUP(B122,'[1]Слалом'!$B$106:$T$137,15,FALSE),"")</f>
      </c>
      <c r="L122" s="166">
        <f>_xlfn.IFERROR(VLOOKUP(B122,'[1]Слалом'!$B$106:$T$137,16,FALSE),"")</f>
      </c>
      <c r="M122" s="165">
        <f>_xlfn.IFERROR(VLOOKUP(B122,'[1]Слалом'!$B$106:$T$137,17,FALSE),"")</f>
      </c>
      <c r="N122" s="141">
        <f>_xlfn.IFERROR(VLOOKUP(B122,'[1]Слалом'!$B$106:$T$137,18,FALSE),"")</f>
      </c>
      <c r="O122" s="142">
        <f>_xlfn.IFERROR(VLOOKUP(B122,'[1]Слалом'!$B$106:$T$137,19,FALSE),"")</f>
      </c>
      <c r="P122" s="107">
        <f>IF($C$119="","",_xlfn.IFERROR(IF(HLOOKUP('[1]Соревнования'!$B$11,'[1]Разряды'!$AF$3:$BI$13,N122+1,FALSE)=0,"",HLOOKUP('[1]Соревнования'!$B$11,'[1]Разряды'!$AF$3:$BI$13,N122+1,FALSE)),""))</f>
      </c>
      <c r="Q122" s="141" t="s">
        <v>16</v>
      </c>
      <c r="R122" s="142" t="s">
        <v>16</v>
      </c>
      <c r="S122" s="107" t="s">
        <v>16</v>
      </c>
    </row>
    <row r="123" spans="1:19" ht="54.75" customHeight="1" hidden="1">
      <c r="A123" s="28" t="str">
        <f t="shared" si="2"/>
        <v>z</v>
      </c>
      <c r="B123" s="101">
        <v>10</v>
      </c>
      <c r="C123" s="140">
        <f>_xlfn.IFERROR(VLOOKUP(B123,'[1]Слалом'!$B$106:$T$137,3,FALSE),"")</f>
      </c>
      <c r="D123" s="140">
        <f>_xlfn.IFERROR(VLOOKUP(B123,'[1]Слалом'!$B$106:$T$137,4,FALSE),"")</f>
      </c>
      <c r="E123" s="103">
        <f>_xlfn.IFERROR(VLOOKUP(B123,'[1]Слалом'!$B$106:$T$137,5,FALSE),"")</f>
      </c>
      <c r="F123" s="102">
        <f>_xlfn.IFERROR(VLOOKUP(B123,'[1]Слалом'!$B$106:$T$137,6,FALSE),"")</f>
      </c>
      <c r="G123" s="165">
        <f>_xlfn.IFERROR(VLOOKUP(B123,'[1]Слалом'!$B$106:$T$137,9,FALSE),"")</f>
      </c>
      <c r="H123" s="165">
        <f>_xlfn.IFERROR(VLOOKUP(B123,'[1]Слалом'!$B$106:$T$137,10,FALSE),"")</f>
      </c>
      <c r="I123" s="166">
        <f>_xlfn.IFERROR(VLOOKUP(B123,'[1]Слалом'!$B$106:$T$137,11,FALSE),"")</f>
      </c>
      <c r="J123" s="165">
        <f>_xlfn.IFERROR(VLOOKUP(B123,'[1]Слалом'!$B$106:$T$137,14,FALSE),"")</f>
      </c>
      <c r="K123" s="165">
        <f>_xlfn.IFERROR(VLOOKUP(B123,'[1]Слалом'!$B$106:$T$137,15,FALSE),"")</f>
      </c>
      <c r="L123" s="166">
        <f>_xlfn.IFERROR(VLOOKUP(B123,'[1]Слалом'!$B$106:$T$137,16,FALSE),"")</f>
      </c>
      <c r="M123" s="165">
        <f>_xlfn.IFERROR(VLOOKUP(B123,'[1]Слалом'!$B$106:$T$137,17,FALSE),"")</f>
      </c>
      <c r="N123" s="141">
        <f>_xlfn.IFERROR(VLOOKUP(B123,'[1]Слалом'!$B$106:$T$137,18,FALSE),"")</f>
      </c>
      <c r="O123" s="142">
        <f>_xlfn.IFERROR(VLOOKUP(B123,'[1]Слалом'!$B$106:$T$137,19,FALSE),"")</f>
      </c>
      <c r="P123" s="107">
        <f>IF($C$119="","",_xlfn.IFERROR(IF(HLOOKUP('[1]Соревнования'!$B$11,'[1]Разряды'!$AF$3:$BI$13,N123+1,FALSE)=0,"",HLOOKUP('[1]Соревнования'!$B$11,'[1]Разряды'!$AF$3:$BI$13,N123+1,FALSE)),""))</f>
      </c>
      <c r="Q123" s="141" t="s">
        <v>16</v>
      </c>
      <c r="R123" s="142" t="s">
        <v>16</v>
      </c>
      <c r="S123" s="107" t="s">
        <v>16</v>
      </c>
    </row>
    <row r="124" spans="1:19" ht="54.75" customHeight="1" hidden="1">
      <c r="A124" s="28" t="str">
        <f t="shared" si="2"/>
        <v>z</v>
      </c>
      <c r="B124" s="101">
        <v>11</v>
      </c>
      <c r="C124" s="140">
        <f>_xlfn.IFERROR(VLOOKUP(B124,'[1]Слалом'!$B$106:$T$137,3,FALSE),"")</f>
      </c>
      <c r="D124" s="140">
        <f>_xlfn.IFERROR(VLOOKUP(B124,'[1]Слалом'!$B$106:$T$137,4,FALSE),"")</f>
      </c>
      <c r="E124" s="103">
        <f>_xlfn.IFERROR(VLOOKUP(B124,'[1]Слалом'!$B$106:$T$137,5,FALSE),"")</f>
      </c>
      <c r="F124" s="102">
        <f>_xlfn.IFERROR(VLOOKUP(B124,'[1]Слалом'!$B$106:$T$137,6,FALSE),"")</f>
      </c>
      <c r="G124" s="165">
        <f>_xlfn.IFERROR(VLOOKUP(B124,'[1]Слалом'!$B$106:$T$137,9,FALSE),"")</f>
      </c>
      <c r="H124" s="165">
        <f>_xlfn.IFERROR(VLOOKUP(B124,'[1]Слалом'!$B$106:$T$137,10,FALSE),"")</f>
      </c>
      <c r="I124" s="166">
        <f>_xlfn.IFERROR(VLOOKUP(B124,'[1]Слалом'!$B$106:$T$137,11,FALSE),"")</f>
      </c>
      <c r="J124" s="165">
        <f>_xlfn.IFERROR(VLOOKUP(B124,'[1]Слалом'!$B$106:$T$137,14,FALSE),"")</f>
      </c>
      <c r="K124" s="165">
        <f>_xlfn.IFERROR(VLOOKUP(B124,'[1]Слалом'!$B$106:$T$137,15,FALSE),"")</f>
      </c>
      <c r="L124" s="166">
        <f>_xlfn.IFERROR(VLOOKUP(B124,'[1]Слалом'!$B$106:$T$137,16,FALSE),"")</f>
      </c>
      <c r="M124" s="165">
        <f>_xlfn.IFERROR(VLOOKUP(B124,'[1]Слалом'!$B$106:$T$137,17,FALSE),"")</f>
      </c>
      <c r="N124" s="141">
        <f>_xlfn.IFERROR(VLOOKUP(B124,'[1]Слалом'!$B$106:$T$137,18,FALSE),"")</f>
      </c>
      <c r="O124" s="142">
        <f>_xlfn.IFERROR(VLOOKUP(B124,'[1]Слалом'!$B$106:$T$137,19,FALSE),"")</f>
      </c>
      <c r="P124" s="107">
        <f>IF($C$119="","",_xlfn.IFERROR(IF(HLOOKUP('[1]Соревнования'!$B$11,'[1]Разряды'!$AF$3:$BI$13,N124+1,FALSE)=0,"",HLOOKUP('[1]Соревнования'!$B$11,'[1]Разряды'!$AF$3:$BI$13,N124+1,FALSE)),""))</f>
      </c>
      <c r="Q124" s="141" t="s">
        <v>16</v>
      </c>
      <c r="R124" s="142" t="s">
        <v>16</v>
      </c>
      <c r="S124" s="107" t="s">
        <v>16</v>
      </c>
    </row>
    <row r="125" spans="1:19" ht="54.75" customHeight="1" hidden="1">
      <c r="A125" s="28" t="str">
        <f t="shared" si="2"/>
        <v>z</v>
      </c>
      <c r="B125" s="101">
        <v>12</v>
      </c>
      <c r="C125" s="140">
        <f>_xlfn.IFERROR(VLOOKUP(B125,'[1]Слалом'!$B$106:$T$137,3,FALSE),"")</f>
      </c>
      <c r="D125" s="140">
        <f>_xlfn.IFERROR(VLOOKUP(B125,'[1]Слалом'!$B$106:$T$137,4,FALSE),"")</f>
      </c>
      <c r="E125" s="103">
        <f>_xlfn.IFERROR(VLOOKUP(B125,'[1]Слалом'!$B$106:$T$137,5,FALSE),"")</f>
      </c>
      <c r="F125" s="102">
        <f>_xlfn.IFERROR(VLOOKUP(B125,'[1]Слалом'!$B$106:$T$137,6,FALSE),"")</f>
      </c>
      <c r="G125" s="165">
        <f>_xlfn.IFERROR(VLOOKUP(B125,'[1]Слалом'!$B$106:$T$137,9,FALSE),"")</f>
      </c>
      <c r="H125" s="165">
        <f>_xlfn.IFERROR(VLOOKUP(B125,'[1]Слалом'!$B$106:$T$137,10,FALSE),"")</f>
      </c>
      <c r="I125" s="166">
        <f>_xlfn.IFERROR(VLOOKUP(B125,'[1]Слалом'!$B$106:$T$137,11,FALSE),"")</f>
      </c>
      <c r="J125" s="165">
        <f>_xlfn.IFERROR(VLOOKUP(B125,'[1]Слалом'!$B$106:$T$137,14,FALSE),"")</f>
      </c>
      <c r="K125" s="165">
        <f>_xlfn.IFERROR(VLOOKUP(B125,'[1]Слалом'!$B$106:$T$137,15,FALSE),"")</f>
      </c>
      <c r="L125" s="166">
        <f>_xlfn.IFERROR(VLOOKUP(B125,'[1]Слалом'!$B$106:$T$137,16,FALSE),"")</f>
      </c>
      <c r="M125" s="165">
        <f>_xlfn.IFERROR(VLOOKUP(B125,'[1]Слалом'!$B$106:$T$137,17,FALSE),"")</f>
      </c>
      <c r="N125" s="141">
        <f>_xlfn.IFERROR(VLOOKUP(B125,'[1]Слалом'!$B$106:$T$137,18,FALSE),"")</f>
      </c>
      <c r="O125" s="142">
        <f>_xlfn.IFERROR(VLOOKUP(B125,'[1]Слалом'!$B$106:$T$137,19,FALSE),"")</f>
      </c>
      <c r="P125" s="107">
        <f>IF($C$119="","",_xlfn.IFERROR(IF(HLOOKUP('[1]Соревнования'!$B$11,'[1]Разряды'!$AF$3:$BI$13,N125+1,FALSE)=0,"",HLOOKUP('[1]Соревнования'!$B$11,'[1]Разряды'!$AF$3:$BI$13,N125+1,FALSE)),""))</f>
      </c>
      <c r="Q125" s="141" t="s">
        <v>16</v>
      </c>
      <c r="R125" s="142" t="s">
        <v>16</v>
      </c>
      <c r="S125" s="107" t="s">
        <v>16</v>
      </c>
    </row>
    <row r="126" spans="1:19" ht="54.75" customHeight="1" hidden="1">
      <c r="A126" s="28" t="str">
        <f t="shared" si="2"/>
        <v>z</v>
      </c>
      <c r="B126" s="101">
        <v>13</v>
      </c>
      <c r="C126" s="140">
        <f>_xlfn.IFERROR(VLOOKUP(B126,'[1]Слалом'!$B$106:$T$137,3,FALSE),"")</f>
      </c>
      <c r="D126" s="140">
        <f>_xlfn.IFERROR(VLOOKUP(B126,'[1]Слалом'!$B$106:$T$137,4,FALSE),"")</f>
      </c>
      <c r="E126" s="103">
        <f>_xlfn.IFERROR(VLOOKUP(B126,'[1]Слалом'!$B$106:$T$137,5,FALSE),"")</f>
      </c>
      <c r="F126" s="102">
        <f>_xlfn.IFERROR(VLOOKUP(B126,'[1]Слалом'!$B$106:$T$137,6,FALSE),"")</f>
      </c>
      <c r="G126" s="165">
        <f>_xlfn.IFERROR(VLOOKUP(B126,'[1]Слалом'!$B$106:$T$137,9,FALSE),"")</f>
      </c>
      <c r="H126" s="165">
        <f>_xlfn.IFERROR(VLOOKUP(B126,'[1]Слалом'!$B$106:$T$137,10,FALSE),"")</f>
      </c>
      <c r="I126" s="166">
        <f>_xlfn.IFERROR(VLOOKUP(B126,'[1]Слалом'!$B$106:$T$137,11,FALSE),"")</f>
      </c>
      <c r="J126" s="165">
        <f>_xlfn.IFERROR(VLOOKUP(B126,'[1]Слалом'!$B$106:$T$137,14,FALSE),"")</f>
      </c>
      <c r="K126" s="165">
        <f>_xlfn.IFERROR(VLOOKUP(B126,'[1]Слалом'!$B$106:$T$137,15,FALSE),"")</f>
      </c>
      <c r="L126" s="166">
        <f>_xlfn.IFERROR(VLOOKUP(B126,'[1]Слалом'!$B$106:$T$137,16,FALSE),"")</f>
      </c>
      <c r="M126" s="165">
        <f>_xlfn.IFERROR(VLOOKUP(B126,'[1]Слалом'!$B$106:$T$137,17,FALSE),"")</f>
      </c>
      <c r="N126" s="141">
        <f>_xlfn.IFERROR(VLOOKUP(B126,'[1]Слалом'!$B$106:$T$137,18,FALSE),"")</f>
      </c>
      <c r="O126" s="142">
        <f>_xlfn.IFERROR(VLOOKUP(B126,'[1]Слалом'!$B$106:$T$137,19,FALSE),"")</f>
      </c>
      <c r="P126" s="107">
        <f>IF($C$119="","",_xlfn.IFERROR(IF(HLOOKUP('[1]Соревнования'!$B$11,'[1]Разряды'!$AF$3:$BI$13,N126+1,FALSE)=0,"",HLOOKUP('[1]Соревнования'!$B$11,'[1]Разряды'!$AF$3:$BI$13,N126+1,FALSE)),""))</f>
      </c>
      <c r="Q126" s="141" t="s">
        <v>16</v>
      </c>
      <c r="R126" s="142" t="s">
        <v>16</v>
      </c>
      <c r="S126" s="107" t="s">
        <v>16</v>
      </c>
    </row>
    <row r="127" spans="1:19" ht="54.75" customHeight="1" hidden="1">
      <c r="A127" s="28" t="str">
        <f t="shared" si="2"/>
        <v>z</v>
      </c>
      <c r="B127" s="101">
        <v>14</v>
      </c>
      <c r="C127" s="140">
        <f>_xlfn.IFERROR(VLOOKUP(B127,'[1]Слалом'!$B$106:$T$137,3,FALSE),"")</f>
      </c>
      <c r="D127" s="140">
        <f>_xlfn.IFERROR(VLOOKUP(B127,'[1]Слалом'!$B$106:$T$137,4,FALSE),"")</f>
      </c>
      <c r="E127" s="103">
        <f>_xlfn.IFERROR(VLOOKUP(B127,'[1]Слалом'!$B$106:$T$137,5,FALSE),"")</f>
      </c>
      <c r="F127" s="102">
        <f>_xlfn.IFERROR(VLOOKUP(B127,'[1]Слалом'!$B$106:$T$137,6,FALSE),"")</f>
      </c>
      <c r="G127" s="165">
        <f>_xlfn.IFERROR(VLOOKUP(B127,'[1]Слалом'!$B$106:$T$137,9,FALSE),"")</f>
      </c>
      <c r="H127" s="165">
        <f>_xlfn.IFERROR(VLOOKUP(B127,'[1]Слалом'!$B$106:$T$137,10,FALSE),"")</f>
      </c>
      <c r="I127" s="166">
        <f>_xlfn.IFERROR(VLOOKUP(B127,'[1]Слалом'!$B$106:$T$137,11,FALSE),"")</f>
      </c>
      <c r="J127" s="165">
        <f>_xlfn.IFERROR(VLOOKUP(B127,'[1]Слалом'!$B$106:$T$137,14,FALSE),"")</f>
      </c>
      <c r="K127" s="165">
        <f>_xlfn.IFERROR(VLOOKUP(B127,'[1]Слалом'!$B$106:$T$137,15,FALSE),"")</f>
      </c>
      <c r="L127" s="166">
        <f>_xlfn.IFERROR(VLOOKUP(B127,'[1]Слалом'!$B$106:$T$137,16,FALSE),"")</f>
      </c>
      <c r="M127" s="165">
        <f>_xlfn.IFERROR(VLOOKUP(B127,'[1]Слалом'!$B$106:$T$137,17,FALSE),"")</f>
      </c>
      <c r="N127" s="141">
        <f>_xlfn.IFERROR(VLOOKUP(B127,'[1]Слалом'!$B$106:$T$137,18,FALSE),"")</f>
      </c>
      <c r="O127" s="142">
        <f>_xlfn.IFERROR(VLOOKUP(B127,'[1]Слалом'!$B$106:$T$137,19,FALSE),"")</f>
      </c>
      <c r="P127" s="107">
        <f>IF($C$119="","",_xlfn.IFERROR(IF(HLOOKUP('[1]Соревнования'!$B$11,'[1]Разряды'!$AF$3:$BI$13,N127+1,FALSE)=0,"",HLOOKUP('[1]Соревнования'!$B$11,'[1]Разряды'!$AF$3:$BI$13,N127+1,FALSE)),""))</f>
      </c>
      <c r="Q127" s="141" t="s">
        <v>16</v>
      </c>
      <c r="R127" s="142" t="s">
        <v>16</v>
      </c>
      <c r="S127" s="107" t="s">
        <v>16</v>
      </c>
    </row>
    <row r="128" spans="1:19" ht="54.75" customHeight="1" hidden="1">
      <c r="A128" s="28" t="str">
        <f t="shared" si="2"/>
        <v>z</v>
      </c>
      <c r="B128" s="101">
        <v>15</v>
      </c>
      <c r="C128" s="140">
        <f>_xlfn.IFERROR(VLOOKUP(B128,'[1]Слалом'!$B$106:$T$137,3,FALSE),"")</f>
      </c>
      <c r="D128" s="140">
        <f>_xlfn.IFERROR(VLOOKUP(B128,'[1]Слалом'!$B$106:$T$137,4,FALSE),"")</f>
      </c>
      <c r="E128" s="103">
        <f>_xlfn.IFERROR(VLOOKUP(B128,'[1]Слалом'!$B$106:$T$137,5,FALSE),"")</f>
      </c>
      <c r="F128" s="102">
        <f>_xlfn.IFERROR(VLOOKUP(B128,'[1]Слалом'!$B$106:$T$137,6,FALSE),"")</f>
      </c>
      <c r="G128" s="165">
        <f>_xlfn.IFERROR(VLOOKUP(B128,'[1]Слалом'!$B$106:$T$137,9,FALSE),"")</f>
      </c>
      <c r="H128" s="165">
        <f>_xlfn.IFERROR(VLOOKUP(B128,'[1]Слалом'!$B$106:$T$137,10,FALSE),"")</f>
      </c>
      <c r="I128" s="166">
        <f>_xlfn.IFERROR(VLOOKUP(B128,'[1]Слалом'!$B$106:$T$137,11,FALSE),"")</f>
      </c>
      <c r="J128" s="165">
        <f>_xlfn.IFERROR(VLOOKUP(B128,'[1]Слалом'!$B$106:$T$137,14,FALSE),"")</f>
      </c>
      <c r="K128" s="165">
        <f>_xlfn.IFERROR(VLOOKUP(B128,'[1]Слалом'!$B$106:$T$137,15,FALSE),"")</f>
      </c>
      <c r="L128" s="166">
        <f>_xlfn.IFERROR(VLOOKUP(B128,'[1]Слалом'!$B$106:$T$137,16,FALSE),"")</f>
      </c>
      <c r="M128" s="165">
        <f>_xlfn.IFERROR(VLOOKUP(B128,'[1]Слалом'!$B$106:$T$137,17,FALSE),"")</f>
      </c>
      <c r="N128" s="141">
        <f>_xlfn.IFERROR(VLOOKUP(B128,'[1]Слалом'!$B$106:$T$137,18,FALSE),"")</f>
      </c>
      <c r="O128" s="142">
        <f>_xlfn.IFERROR(VLOOKUP(B128,'[1]Слалом'!$B$106:$T$137,19,FALSE),"")</f>
      </c>
      <c r="P128" s="107">
        <f>IF($C$119="","",_xlfn.IFERROR(IF(HLOOKUP('[1]Соревнования'!$B$11,'[1]Разряды'!$AF$3:$BI$13,N128+1,FALSE)=0,"",HLOOKUP('[1]Соревнования'!$B$11,'[1]Разряды'!$AF$3:$BI$13,N128+1,FALSE)),""))</f>
      </c>
      <c r="Q128" s="141" t="s">
        <v>16</v>
      </c>
      <c r="R128" s="142" t="s">
        <v>16</v>
      </c>
      <c r="S128" s="107" t="s">
        <v>16</v>
      </c>
    </row>
    <row r="129" spans="1:19" ht="54.75" customHeight="1" hidden="1">
      <c r="A129" s="28" t="str">
        <f t="shared" si="2"/>
        <v>z</v>
      </c>
      <c r="B129" s="101">
        <v>16</v>
      </c>
      <c r="C129" s="140">
        <f>_xlfn.IFERROR(VLOOKUP(B129,'[1]Слалом'!$B$106:$T$137,3,FALSE),"")</f>
      </c>
      <c r="D129" s="140">
        <f>_xlfn.IFERROR(VLOOKUP(B129,'[1]Слалом'!$B$106:$T$137,4,FALSE),"")</f>
      </c>
      <c r="E129" s="103">
        <f>_xlfn.IFERROR(VLOOKUP(B129,'[1]Слалом'!$B$106:$T$137,5,FALSE),"")</f>
      </c>
      <c r="F129" s="102">
        <f>_xlfn.IFERROR(VLOOKUP(B129,'[1]Слалом'!$B$106:$T$137,6,FALSE),"")</f>
      </c>
      <c r="G129" s="165">
        <f>_xlfn.IFERROR(VLOOKUP(B129,'[1]Слалом'!$B$106:$T$137,9,FALSE),"")</f>
      </c>
      <c r="H129" s="165">
        <f>_xlfn.IFERROR(VLOOKUP(B129,'[1]Слалом'!$B$106:$T$137,10,FALSE),"")</f>
      </c>
      <c r="I129" s="166">
        <f>_xlfn.IFERROR(VLOOKUP(B129,'[1]Слалом'!$B$106:$T$137,11,FALSE),"")</f>
      </c>
      <c r="J129" s="165">
        <f>_xlfn.IFERROR(VLOOKUP(B129,'[1]Слалом'!$B$106:$T$137,14,FALSE),"")</f>
      </c>
      <c r="K129" s="165">
        <f>_xlfn.IFERROR(VLOOKUP(B129,'[1]Слалом'!$B$106:$T$137,15,FALSE),"")</f>
      </c>
      <c r="L129" s="166">
        <f>_xlfn.IFERROR(VLOOKUP(B129,'[1]Слалом'!$B$106:$T$137,16,FALSE),"")</f>
      </c>
      <c r="M129" s="165">
        <f>_xlfn.IFERROR(VLOOKUP(B129,'[1]Слалом'!$B$106:$T$137,17,FALSE),"")</f>
      </c>
      <c r="N129" s="141">
        <f>_xlfn.IFERROR(VLOOKUP(B129,'[1]Слалом'!$B$106:$T$137,18,FALSE),"")</f>
      </c>
      <c r="O129" s="142">
        <f>_xlfn.IFERROR(VLOOKUP(B129,'[1]Слалом'!$B$106:$T$137,19,FALSE),"")</f>
      </c>
      <c r="P129" s="107">
        <f>IF($C$119="","",_xlfn.IFERROR(IF(HLOOKUP('[1]Соревнования'!$B$11,'[1]Разряды'!$AF$3:$BI$13,N129+1,FALSE)=0,"",HLOOKUP('[1]Соревнования'!$B$11,'[1]Разряды'!$AF$3:$BI$13,N129+1,FALSE)),""))</f>
      </c>
      <c r="Q129" s="141" t="s">
        <v>16</v>
      </c>
      <c r="R129" s="142" t="s">
        <v>16</v>
      </c>
      <c r="S129" s="107" t="s">
        <v>16</v>
      </c>
    </row>
    <row r="130" spans="1:19" ht="54.75" customHeight="1" hidden="1">
      <c r="A130" s="28" t="str">
        <f t="shared" si="2"/>
        <v>z</v>
      </c>
      <c r="B130" s="101">
        <v>17</v>
      </c>
      <c r="C130" s="140">
        <f>_xlfn.IFERROR(VLOOKUP(B130,'[1]Слалом'!$B$106:$T$137,3,FALSE),"")</f>
      </c>
      <c r="D130" s="140">
        <f>_xlfn.IFERROR(VLOOKUP(B130,'[1]Слалом'!$B$106:$T$137,4,FALSE),"")</f>
      </c>
      <c r="E130" s="103">
        <f>_xlfn.IFERROR(VLOOKUP(B130,'[1]Слалом'!$B$106:$T$137,5,FALSE),"")</f>
      </c>
      <c r="F130" s="102">
        <f>_xlfn.IFERROR(VLOOKUP(B130,'[1]Слалом'!$B$106:$T$137,6,FALSE),"")</f>
      </c>
      <c r="G130" s="165">
        <f>_xlfn.IFERROR(VLOOKUP(B130,'[1]Слалом'!$B$106:$T$137,9,FALSE),"")</f>
      </c>
      <c r="H130" s="165">
        <f>_xlfn.IFERROR(VLOOKUP(B130,'[1]Слалом'!$B$106:$T$137,10,FALSE),"")</f>
      </c>
      <c r="I130" s="166">
        <f>_xlfn.IFERROR(VLOOKUP(B130,'[1]Слалом'!$B$106:$T$137,11,FALSE),"")</f>
      </c>
      <c r="J130" s="165">
        <f>_xlfn.IFERROR(VLOOKUP(B130,'[1]Слалом'!$B$106:$T$137,14,FALSE),"")</f>
      </c>
      <c r="K130" s="165">
        <f>_xlfn.IFERROR(VLOOKUP(B130,'[1]Слалом'!$B$106:$T$137,15,FALSE),"")</f>
      </c>
      <c r="L130" s="166">
        <f>_xlfn.IFERROR(VLOOKUP(B130,'[1]Слалом'!$B$106:$T$137,16,FALSE),"")</f>
      </c>
      <c r="M130" s="165">
        <f>_xlfn.IFERROR(VLOOKUP(B130,'[1]Слалом'!$B$106:$T$137,17,FALSE),"")</f>
      </c>
      <c r="N130" s="141">
        <f>_xlfn.IFERROR(VLOOKUP(B130,'[1]Слалом'!$B$106:$T$137,18,FALSE),"")</f>
      </c>
      <c r="O130" s="142">
        <f>_xlfn.IFERROR(VLOOKUP(B130,'[1]Слалом'!$B$106:$T$137,19,FALSE),"")</f>
      </c>
      <c r="P130" s="107">
        <f>IF($C$119="","",_xlfn.IFERROR(IF(HLOOKUP('[1]Соревнования'!$B$11,'[1]Разряды'!$AF$3:$BI$13,N130+1,FALSE)=0,"",HLOOKUP('[1]Соревнования'!$B$11,'[1]Разряды'!$AF$3:$BI$13,N130+1,FALSE)),""))</f>
      </c>
      <c r="Q130" s="141" t="s">
        <v>16</v>
      </c>
      <c r="R130" s="142" t="s">
        <v>16</v>
      </c>
      <c r="S130" s="107" t="s">
        <v>16</v>
      </c>
    </row>
    <row r="131" spans="1:19" ht="54.75" customHeight="1" hidden="1">
      <c r="A131" s="28" t="str">
        <f t="shared" si="2"/>
        <v>z</v>
      </c>
      <c r="B131" s="101">
        <v>18</v>
      </c>
      <c r="C131" s="140">
        <f>_xlfn.IFERROR(VLOOKUP(B131,'[1]Слалом'!$B$106:$T$137,3,FALSE),"")</f>
      </c>
      <c r="D131" s="140">
        <f>_xlfn.IFERROR(VLOOKUP(B131,'[1]Слалом'!$B$106:$T$137,4,FALSE),"")</f>
      </c>
      <c r="E131" s="103">
        <f>_xlfn.IFERROR(VLOOKUP(B131,'[1]Слалом'!$B$106:$T$137,5,FALSE),"")</f>
      </c>
      <c r="F131" s="102">
        <f>_xlfn.IFERROR(VLOOKUP(B131,'[1]Слалом'!$B$106:$T$137,6,FALSE),"")</f>
      </c>
      <c r="G131" s="165">
        <f>_xlfn.IFERROR(VLOOKUP(B131,'[1]Слалом'!$B$106:$T$137,9,FALSE),"")</f>
      </c>
      <c r="H131" s="165">
        <f>_xlfn.IFERROR(VLOOKUP(B131,'[1]Слалом'!$B$106:$T$137,10,FALSE),"")</f>
      </c>
      <c r="I131" s="166">
        <f>_xlfn.IFERROR(VLOOKUP(B131,'[1]Слалом'!$B$106:$T$137,11,FALSE),"")</f>
      </c>
      <c r="J131" s="165">
        <f>_xlfn.IFERROR(VLOOKUP(B131,'[1]Слалом'!$B$106:$T$137,14,FALSE),"")</f>
      </c>
      <c r="K131" s="165">
        <f>_xlfn.IFERROR(VLOOKUP(B131,'[1]Слалом'!$B$106:$T$137,15,FALSE),"")</f>
      </c>
      <c r="L131" s="166">
        <f>_xlfn.IFERROR(VLOOKUP(B131,'[1]Слалом'!$B$106:$T$137,16,FALSE),"")</f>
      </c>
      <c r="M131" s="165">
        <f>_xlfn.IFERROR(VLOOKUP(B131,'[1]Слалом'!$B$106:$T$137,17,FALSE),"")</f>
      </c>
      <c r="N131" s="141">
        <f>_xlfn.IFERROR(VLOOKUP(B131,'[1]Слалом'!$B$106:$T$137,18,FALSE),"")</f>
      </c>
      <c r="O131" s="142">
        <f>_xlfn.IFERROR(VLOOKUP(B131,'[1]Слалом'!$B$106:$T$137,19,FALSE),"")</f>
      </c>
      <c r="P131" s="107">
        <f>IF($C$119="","",_xlfn.IFERROR(IF(HLOOKUP('[1]Соревнования'!$B$11,'[1]Разряды'!$AF$3:$BI$13,N131+1,FALSE)=0,"",HLOOKUP('[1]Соревнования'!$B$11,'[1]Разряды'!$AF$3:$BI$13,N131+1,FALSE)),""))</f>
      </c>
      <c r="Q131" s="141" t="s">
        <v>16</v>
      </c>
      <c r="R131" s="142" t="s">
        <v>16</v>
      </c>
      <c r="S131" s="107" t="s">
        <v>16</v>
      </c>
    </row>
    <row r="132" spans="1:19" ht="54.75" customHeight="1" hidden="1">
      <c r="A132" s="28" t="str">
        <f t="shared" si="2"/>
        <v>z</v>
      </c>
      <c r="B132" s="101">
        <v>19</v>
      </c>
      <c r="C132" s="140">
        <f>_xlfn.IFERROR(VLOOKUP(B132,'[1]Слалом'!$B$106:$T$137,3,FALSE),"")</f>
      </c>
      <c r="D132" s="140">
        <f>_xlfn.IFERROR(VLOOKUP(B132,'[1]Слалом'!$B$106:$T$137,4,FALSE),"")</f>
      </c>
      <c r="E132" s="103">
        <f>_xlfn.IFERROR(VLOOKUP(B132,'[1]Слалом'!$B$106:$T$137,5,FALSE),"")</f>
      </c>
      <c r="F132" s="102">
        <f>_xlfn.IFERROR(VLOOKUP(B132,'[1]Слалом'!$B$106:$T$137,6,FALSE),"")</f>
      </c>
      <c r="G132" s="165">
        <f>_xlfn.IFERROR(VLOOKUP(B132,'[1]Слалом'!$B$106:$T$137,9,FALSE),"")</f>
      </c>
      <c r="H132" s="165">
        <f>_xlfn.IFERROR(VLOOKUP(B132,'[1]Слалом'!$B$106:$T$137,10,FALSE),"")</f>
      </c>
      <c r="I132" s="166">
        <f>_xlfn.IFERROR(VLOOKUP(B132,'[1]Слалом'!$B$106:$T$137,11,FALSE),"")</f>
      </c>
      <c r="J132" s="165">
        <f>_xlfn.IFERROR(VLOOKUP(B132,'[1]Слалом'!$B$106:$T$137,14,FALSE),"")</f>
      </c>
      <c r="K132" s="165">
        <f>_xlfn.IFERROR(VLOOKUP(B132,'[1]Слалом'!$B$106:$T$137,15,FALSE),"")</f>
      </c>
      <c r="L132" s="166">
        <f>_xlfn.IFERROR(VLOOKUP(B132,'[1]Слалом'!$B$106:$T$137,16,FALSE),"")</f>
      </c>
      <c r="M132" s="165">
        <f>_xlfn.IFERROR(VLOOKUP(B132,'[1]Слалом'!$B$106:$T$137,17,FALSE),"")</f>
      </c>
      <c r="N132" s="141">
        <f>_xlfn.IFERROR(VLOOKUP(B132,'[1]Слалом'!$B$106:$T$137,18,FALSE),"")</f>
      </c>
      <c r="O132" s="142">
        <f>_xlfn.IFERROR(VLOOKUP(B132,'[1]Слалом'!$B$106:$T$137,19,FALSE),"")</f>
      </c>
      <c r="P132" s="107">
        <f>IF($C$119="","",_xlfn.IFERROR(IF(HLOOKUP('[1]Соревнования'!$B$11,'[1]Разряды'!$AF$3:$BI$13,N132+1,FALSE)=0,"",HLOOKUP('[1]Соревнования'!$B$11,'[1]Разряды'!$AF$3:$BI$13,N132+1,FALSE)),""))</f>
      </c>
      <c r="Q132" s="141" t="s">
        <v>16</v>
      </c>
      <c r="R132" s="142" t="s">
        <v>16</v>
      </c>
      <c r="S132" s="107" t="s">
        <v>16</v>
      </c>
    </row>
    <row r="133" spans="1:19" ht="54.75" customHeight="1" hidden="1">
      <c r="A133" s="28" t="str">
        <f t="shared" si="2"/>
        <v>z</v>
      </c>
      <c r="B133" s="101">
        <v>20</v>
      </c>
      <c r="C133" s="140">
        <f>_xlfn.IFERROR(VLOOKUP(B133,'[1]Слалом'!$B$106:$T$137,3,FALSE),"")</f>
      </c>
      <c r="D133" s="140">
        <f>_xlfn.IFERROR(VLOOKUP(B133,'[1]Слалом'!$B$106:$T$137,4,FALSE),"")</f>
      </c>
      <c r="E133" s="103">
        <f>_xlfn.IFERROR(VLOOKUP(B133,'[1]Слалом'!$B$106:$T$137,5,FALSE),"")</f>
      </c>
      <c r="F133" s="102">
        <f>_xlfn.IFERROR(VLOOKUP(B133,'[1]Слалом'!$B$106:$T$137,6,FALSE),"")</f>
      </c>
      <c r="G133" s="165">
        <f>_xlfn.IFERROR(VLOOKUP(B133,'[1]Слалом'!$B$106:$T$137,9,FALSE),"")</f>
      </c>
      <c r="H133" s="165">
        <f>_xlfn.IFERROR(VLOOKUP(B133,'[1]Слалом'!$B$106:$T$137,10,FALSE),"")</f>
      </c>
      <c r="I133" s="166">
        <f>_xlfn.IFERROR(VLOOKUP(B133,'[1]Слалом'!$B$106:$T$137,11,FALSE),"")</f>
      </c>
      <c r="J133" s="165">
        <f>_xlfn.IFERROR(VLOOKUP(B133,'[1]Слалом'!$B$106:$T$137,14,FALSE),"")</f>
      </c>
      <c r="K133" s="165">
        <f>_xlfn.IFERROR(VLOOKUP(B133,'[1]Слалом'!$B$106:$T$137,15,FALSE),"")</f>
      </c>
      <c r="L133" s="166">
        <f>_xlfn.IFERROR(VLOOKUP(B133,'[1]Слалом'!$B$106:$T$137,16,FALSE),"")</f>
      </c>
      <c r="M133" s="165">
        <f>_xlfn.IFERROR(VLOOKUP(B133,'[1]Слалом'!$B$106:$T$137,17,FALSE),"")</f>
      </c>
      <c r="N133" s="141">
        <f>_xlfn.IFERROR(VLOOKUP(B133,'[1]Слалом'!$B$106:$T$137,18,FALSE),"")</f>
      </c>
      <c r="O133" s="142">
        <f>_xlfn.IFERROR(VLOOKUP(B133,'[1]Слалом'!$B$106:$T$137,19,FALSE),"")</f>
      </c>
      <c r="P133" s="107">
        <f>IF($C$119="","",_xlfn.IFERROR(IF(HLOOKUP('[1]Соревнования'!$B$11,'[1]Разряды'!$AF$3:$BI$13,N133+1,FALSE)=0,"",HLOOKUP('[1]Соревнования'!$B$11,'[1]Разряды'!$AF$3:$BI$13,N133+1,FALSE)),""))</f>
      </c>
      <c r="Q133" s="141" t="s">
        <v>16</v>
      </c>
      <c r="R133" s="142" t="s">
        <v>16</v>
      </c>
      <c r="S133" s="107" t="s">
        <v>16</v>
      </c>
    </row>
    <row r="134" spans="1:19" ht="54.75" customHeight="1" hidden="1">
      <c r="A134" s="28" t="str">
        <f t="shared" si="2"/>
        <v>z</v>
      </c>
      <c r="B134" s="101">
        <v>21</v>
      </c>
      <c r="C134" s="140">
        <f>_xlfn.IFERROR(VLOOKUP(B134,'[1]Слалом'!$B$106:$T$137,3,FALSE),"")</f>
      </c>
      <c r="D134" s="140">
        <f>_xlfn.IFERROR(VLOOKUP(B134,'[1]Слалом'!$B$106:$T$137,4,FALSE),"")</f>
      </c>
      <c r="E134" s="103">
        <f>_xlfn.IFERROR(VLOOKUP(B134,'[1]Слалом'!$B$106:$T$137,5,FALSE),"")</f>
      </c>
      <c r="F134" s="102">
        <f>_xlfn.IFERROR(VLOOKUP(B134,'[1]Слалом'!$B$106:$T$137,6,FALSE),"")</f>
      </c>
      <c r="G134" s="165">
        <f>_xlfn.IFERROR(VLOOKUP(B134,'[1]Слалом'!$B$106:$T$137,9,FALSE),"")</f>
      </c>
      <c r="H134" s="165">
        <f>_xlfn.IFERROR(VLOOKUP(B134,'[1]Слалом'!$B$106:$T$137,10,FALSE),"")</f>
      </c>
      <c r="I134" s="166">
        <f>_xlfn.IFERROR(VLOOKUP(B134,'[1]Слалом'!$B$106:$T$137,11,FALSE),"")</f>
      </c>
      <c r="J134" s="165">
        <f>_xlfn.IFERROR(VLOOKUP(B134,'[1]Слалом'!$B$106:$T$137,14,FALSE),"")</f>
      </c>
      <c r="K134" s="165">
        <f>_xlfn.IFERROR(VLOOKUP(B134,'[1]Слалом'!$B$106:$T$137,15,FALSE),"")</f>
      </c>
      <c r="L134" s="166">
        <f>_xlfn.IFERROR(VLOOKUP(B134,'[1]Слалом'!$B$106:$T$137,16,FALSE),"")</f>
      </c>
      <c r="M134" s="165">
        <f>_xlfn.IFERROR(VLOOKUP(B134,'[1]Слалом'!$B$106:$T$137,17,FALSE),"")</f>
      </c>
      <c r="N134" s="141">
        <f>_xlfn.IFERROR(VLOOKUP(B134,'[1]Слалом'!$B$106:$T$137,18,FALSE),"")</f>
      </c>
      <c r="O134" s="142">
        <f>_xlfn.IFERROR(VLOOKUP(B134,'[1]Слалом'!$B$106:$T$137,19,FALSE),"")</f>
      </c>
      <c r="P134" s="107">
        <f>IF($C$119="","",_xlfn.IFERROR(IF(HLOOKUP('[1]Соревнования'!$B$11,'[1]Разряды'!$AF$3:$BI$13,N134+1,FALSE)=0,"",HLOOKUP('[1]Соревнования'!$B$11,'[1]Разряды'!$AF$3:$BI$13,N134+1,FALSE)),""))</f>
      </c>
      <c r="Q134" s="141" t="s">
        <v>16</v>
      </c>
      <c r="R134" s="142" t="s">
        <v>16</v>
      </c>
      <c r="S134" s="107" t="s">
        <v>16</v>
      </c>
    </row>
    <row r="135" spans="1:19" ht="54.75" customHeight="1" hidden="1">
      <c r="A135" s="28" t="str">
        <f t="shared" si="2"/>
        <v>z</v>
      </c>
      <c r="B135" s="101">
        <v>22</v>
      </c>
      <c r="C135" s="140">
        <f>_xlfn.IFERROR(VLOOKUP(B135,'[1]Слалом'!$B$106:$T$137,3,FALSE),"")</f>
      </c>
      <c r="D135" s="140">
        <f>_xlfn.IFERROR(VLOOKUP(B135,'[1]Слалом'!$B$106:$T$137,4,FALSE),"")</f>
      </c>
      <c r="E135" s="103">
        <f>_xlfn.IFERROR(VLOOKUP(B135,'[1]Слалом'!$B$106:$T$137,5,FALSE),"")</f>
      </c>
      <c r="F135" s="102">
        <f>_xlfn.IFERROR(VLOOKUP(B135,'[1]Слалом'!$B$106:$T$137,6,FALSE),"")</f>
      </c>
      <c r="G135" s="165">
        <f>_xlfn.IFERROR(VLOOKUP(B135,'[1]Слалом'!$B$106:$T$137,9,FALSE),"")</f>
      </c>
      <c r="H135" s="165">
        <f>_xlfn.IFERROR(VLOOKUP(B135,'[1]Слалом'!$B$106:$T$137,10,FALSE),"")</f>
      </c>
      <c r="I135" s="166">
        <f>_xlfn.IFERROR(VLOOKUP(B135,'[1]Слалом'!$B$106:$T$137,11,FALSE),"")</f>
      </c>
      <c r="J135" s="165">
        <f>_xlfn.IFERROR(VLOOKUP(B135,'[1]Слалом'!$B$106:$T$137,14,FALSE),"")</f>
      </c>
      <c r="K135" s="165">
        <f>_xlfn.IFERROR(VLOOKUP(B135,'[1]Слалом'!$B$106:$T$137,15,FALSE),"")</f>
      </c>
      <c r="L135" s="166">
        <f>_xlfn.IFERROR(VLOOKUP(B135,'[1]Слалом'!$B$106:$T$137,16,FALSE),"")</f>
      </c>
      <c r="M135" s="165">
        <f>_xlfn.IFERROR(VLOOKUP(B135,'[1]Слалом'!$B$106:$T$137,17,FALSE),"")</f>
      </c>
      <c r="N135" s="141">
        <f>_xlfn.IFERROR(VLOOKUP(B135,'[1]Слалом'!$B$106:$T$137,18,FALSE),"")</f>
      </c>
      <c r="O135" s="142">
        <f>_xlfn.IFERROR(VLOOKUP(B135,'[1]Слалом'!$B$106:$T$137,19,FALSE),"")</f>
      </c>
      <c r="P135" s="107">
        <f>IF($C$119="","",_xlfn.IFERROR(IF(HLOOKUP('[1]Соревнования'!$B$11,'[1]Разряды'!$AF$3:$BI$13,N135+1,FALSE)=0,"",HLOOKUP('[1]Соревнования'!$B$11,'[1]Разряды'!$AF$3:$BI$13,N135+1,FALSE)),""))</f>
      </c>
      <c r="Q135" s="141" t="s">
        <v>16</v>
      </c>
      <c r="R135" s="142" t="s">
        <v>16</v>
      </c>
      <c r="S135" s="107" t="s">
        <v>16</v>
      </c>
    </row>
    <row r="136" spans="1:19" ht="54.75" customHeight="1" hidden="1">
      <c r="A136" s="28" t="str">
        <f t="shared" si="2"/>
        <v>z</v>
      </c>
      <c r="B136" s="101">
        <v>23</v>
      </c>
      <c r="C136" s="140">
        <f>_xlfn.IFERROR(VLOOKUP(B136,'[1]Слалом'!$B$106:$T$137,3,FALSE),"")</f>
      </c>
      <c r="D136" s="140">
        <f>_xlfn.IFERROR(VLOOKUP(B136,'[1]Слалом'!$B$106:$T$137,4,FALSE),"")</f>
      </c>
      <c r="E136" s="103">
        <f>_xlfn.IFERROR(VLOOKUP(B136,'[1]Слалом'!$B$106:$T$137,5,FALSE),"")</f>
      </c>
      <c r="F136" s="102">
        <f>_xlfn.IFERROR(VLOOKUP(B136,'[1]Слалом'!$B$106:$T$137,6,FALSE),"")</f>
      </c>
      <c r="G136" s="165">
        <f>_xlfn.IFERROR(VLOOKUP(B136,'[1]Слалом'!$B$106:$T$137,9,FALSE),"")</f>
      </c>
      <c r="H136" s="165">
        <f>_xlfn.IFERROR(VLOOKUP(B136,'[1]Слалом'!$B$106:$T$137,10,FALSE),"")</f>
      </c>
      <c r="I136" s="166">
        <f>_xlfn.IFERROR(VLOOKUP(B136,'[1]Слалом'!$B$106:$T$137,11,FALSE),"")</f>
      </c>
      <c r="J136" s="165">
        <f>_xlfn.IFERROR(VLOOKUP(B136,'[1]Слалом'!$B$106:$T$137,14,FALSE),"")</f>
      </c>
      <c r="K136" s="165">
        <f>_xlfn.IFERROR(VLOOKUP(B136,'[1]Слалом'!$B$106:$T$137,15,FALSE),"")</f>
      </c>
      <c r="L136" s="166">
        <f>_xlfn.IFERROR(VLOOKUP(B136,'[1]Слалом'!$B$106:$T$137,16,FALSE),"")</f>
      </c>
      <c r="M136" s="165">
        <f>_xlfn.IFERROR(VLOOKUP(B136,'[1]Слалом'!$B$106:$T$137,17,FALSE),"")</f>
      </c>
      <c r="N136" s="141">
        <f>_xlfn.IFERROR(VLOOKUP(B136,'[1]Слалом'!$B$106:$T$137,18,FALSE),"")</f>
      </c>
      <c r="O136" s="142">
        <f>_xlfn.IFERROR(VLOOKUP(B136,'[1]Слалом'!$B$106:$T$137,19,FALSE),"")</f>
      </c>
      <c r="P136" s="107">
        <f>IF($C$119="","",_xlfn.IFERROR(IF(HLOOKUP('[1]Соревнования'!$B$11,'[1]Разряды'!$AF$3:$BI$13,N136+1,FALSE)=0,"",HLOOKUP('[1]Соревнования'!$B$11,'[1]Разряды'!$AF$3:$BI$13,N136+1,FALSE)),""))</f>
      </c>
      <c r="Q136" s="141" t="s">
        <v>16</v>
      </c>
      <c r="R136" s="142" t="s">
        <v>16</v>
      </c>
      <c r="S136" s="107" t="s">
        <v>16</v>
      </c>
    </row>
    <row r="137" spans="1:19" ht="54.75" customHeight="1" hidden="1">
      <c r="A137" s="28" t="str">
        <f t="shared" si="2"/>
        <v>z</v>
      </c>
      <c r="B137" s="101">
        <v>24</v>
      </c>
      <c r="C137" s="140">
        <f>_xlfn.IFERROR(VLOOKUP(B137,'[1]Слалом'!$B$106:$T$137,3,FALSE),"")</f>
      </c>
      <c r="D137" s="140">
        <f>_xlfn.IFERROR(VLOOKUP(B137,'[1]Слалом'!$B$106:$T$137,4,FALSE),"")</f>
      </c>
      <c r="E137" s="103">
        <f>_xlfn.IFERROR(VLOOKUP(B137,'[1]Слалом'!$B$106:$T$137,5,FALSE),"")</f>
      </c>
      <c r="F137" s="102">
        <f>_xlfn.IFERROR(VLOOKUP(B137,'[1]Слалом'!$B$106:$T$137,6,FALSE),"")</f>
      </c>
      <c r="G137" s="165">
        <f>_xlfn.IFERROR(VLOOKUP(B137,'[1]Слалом'!$B$106:$T$137,9,FALSE),"")</f>
      </c>
      <c r="H137" s="165">
        <f>_xlfn.IFERROR(VLOOKUP(B137,'[1]Слалом'!$B$106:$T$137,10,FALSE),"")</f>
      </c>
      <c r="I137" s="166">
        <f>_xlfn.IFERROR(VLOOKUP(B137,'[1]Слалом'!$B$106:$T$137,11,FALSE),"")</f>
      </c>
      <c r="J137" s="165">
        <f>_xlfn.IFERROR(VLOOKUP(B137,'[1]Слалом'!$B$106:$T$137,14,FALSE),"")</f>
      </c>
      <c r="K137" s="165">
        <f>_xlfn.IFERROR(VLOOKUP(B137,'[1]Слалом'!$B$106:$T$137,15,FALSE),"")</f>
      </c>
      <c r="L137" s="166">
        <f>_xlfn.IFERROR(VLOOKUP(B137,'[1]Слалом'!$B$106:$T$137,16,FALSE),"")</f>
      </c>
      <c r="M137" s="165">
        <f>_xlfn.IFERROR(VLOOKUP(B137,'[1]Слалом'!$B$106:$T$137,17,FALSE),"")</f>
      </c>
      <c r="N137" s="141">
        <f>_xlfn.IFERROR(VLOOKUP(B137,'[1]Слалом'!$B$106:$T$137,18,FALSE),"")</f>
      </c>
      <c r="O137" s="142">
        <f>_xlfn.IFERROR(VLOOKUP(B137,'[1]Слалом'!$B$106:$T$137,19,FALSE),"")</f>
      </c>
      <c r="P137" s="107">
        <f>IF($C$119="","",_xlfn.IFERROR(IF(HLOOKUP('[1]Соревнования'!$B$11,'[1]Разряды'!$AF$3:$BI$13,N137+1,FALSE)=0,"",HLOOKUP('[1]Соревнования'!$B$11,'[1]Разряды'!$AF$3:$BI$13,N137+1,FALSE)),""))</f>
      </c>
      <c r="Q137" s="141" t="s">
        <v>16</v>
      </c>
      <c r="R137" s="142" t="s">
        <v>16</v>
      </c>
      <c r="S137" s="107" t="s">
        <v>16</v>
      </c>
    </row>
    <row r="138" spans="1:19" ht="54.75" customHeight="1" hidden="1">
      <c r="A138" s="28" t="str">
        <f t="shared" si="2"/>
        <v>z</v>
      </c>
      <c r="B138" s="101">
        <v>25</v>
      </c>
      <c r="C138" s="140">
        <f>_xlfn.IFERROR(VLOOKUP(B138,'[1]Слалом'!$B$106:$T$137,3,FALSE),"")</f>
      </c>
      <c r="D138" s="140">
        <f>_xlfn.IFERROR(VLOOKUP(B138,'[1]Слалом'!$B$106:$T$137,4,FALSE),"")</f>
      </c>
      <c r="E138" s="103">
        <f>_xlfn.IFERROR(VLOOKUP(B138,'[1]Слалом'!$B$106:$T$137,5,FALSE),"")</f>
      </c>
      <c r="F138" s="102">
        <f>_xlfn.IFERROR(VLOOKUP(B138,'[1]Слалом'!$B$106:$T$137,6,FALSE),"")</f>
      </c>
      <c r="G138" s="165">
        <f>_xlfn.IFERROR(VLOOKUP(B138,'[1]Слалом'!$B$106:$T$137,9,FALSE),"")</f>
      </c>
      <c r="H138" s="165">
        <f>_xlfn.IFERROR(VLOOKUP(B138,'[1]Слалом'!$B$106:$T$137,10,FALSE),"")</f>
      </c>
      <c r="I138" s="166">
        <f>_xlfn.IFERROR(VLOOKUP(B138,'[1]Слалом'!$B$106:$T$137,11,FALSE),"")</f>
      </c>
      <c r="J138" s="165">
        <f>_xlfn.IFERROR(VLOOKUP(B138,'[1]Слалом'!$B$106:$T$137,14,FALSE),"")</f>
      </c>
      <c r="K138" s="165">
        <f>_xlfn.IFERROR(VLOOKUP(B138,'[1]Слалом'!$B$106:$T$137,15,FALSE),"")</f>
      </c>
      <c r="L138" s="166">
        <f>_xlfn.IFERROR(VLOOKUP(B138,'[1]Слалом'!$B$106:$T$137,16,FALSE),"")</f>
      </c>
      <c r="M138" s="165">
        <f>_xlfn.IFERROR(VLOOKUP(B138,'[1]Слалом'!$B$106:$T$137,17,FALSE),"")</f>
      </c>
      <c r="N138" s="141">
        <f>_xlfn.IFERROR(VLOOKUP(B138,'[1]Слалом'!$B$106:$T$137,18,FALSE),"")</f>
      </c>
      <c r="O138" s="142">
        <f>_xlfn.IFERROR(VLOOKUP(B138,'[1]Слалом'!$B$106:$T$137,19,FALSE),"")</f>
      </c>
      <c r="P138" s="107">
        <f>IF($C$119="","",_xlfn.IFERROR(IF(HLOOKUP('[1]Соревнования'!$B$11,'[1]Разряды'!$AF$3:$BI$13,N138+1,FALSE)=0,"",HLOOKUP('[1]Соревнования'!$B$11,'[1]Разряды'!$AF$3:$BI$13,N138+1,FALSE)),""))</f>
      </c>
      <c r="Q138" s="141" t="s">
        <v>16</v>
      </c>
      <c r="R138" s="142" t="s">
        <v>16</v>
      </c>
      <c r="S138" s="107" t="s">
        <v>16</v>
      </c>
    </row>
    <row r="139" spans="1:19" ht="54.75" customHeight="1" hidden="1">
      <c r="A139" s="28" t="str">
        <f t="shared" si="2"/>
        <v>z</v>
      </c>
      <c r="B139" s="101">
        <v>26</v>
      </c>
      <c r="C139" s="140">
        <f>_xlfn.IFERROR(VLOOKUP(B139,'[1]Слалом'!$B$106:$T$137,3,FALSE),"")</f>
      </c>
      <c r="D139" s="140">
        <f>_xlfn.IFERROR(VLOOKUP(B139,'[1]Слалом'!$B$106:$T$137,4,FALSE),"")</f>
      </c>
      <c r="E139" s="103">
        <f>_xlfn.IFERROR(VLOOKUP(B139,'[1]Слалом'!$B$106:$T$137,5,FALSE),"")</f>
      </c>
      <c r="F139" s="102">
        <f>_xlfn.IFERROR(VLOOKUP(B139,'[1]Слалом'!$B$106:$T$137,6,FALSE),"")</f>
      </c>
      <c r="G139" s="165">
        <f>_xlfn.IFERROR(VLOOKUP(B139,'[1]Слалом'!$B$106:$T$137,9,FALSE),"")</f>
      </c>
      <c r="H139" s="165">
        <f>_xlfn.IFERROR(VLOOKUP(B139,'[1]Слалом'!$B$106:$T$137,10,FALSE),"")</f>
      </c>
      <c r="I139" s="166">
        <f>_xlfn.IFERROR(VLOOKUP(B139,'[1]Слалом'!$B$106:$T$137,11,FALSE),"")</f>
      </c>
      <c r="J139" s="165">
        <f>_xlfn.IFERROR(VLOOKUP(B139,'[1]Слалом'!$B$106:$T$137,14,FALSE),"")</f>
      </c>
      <c r="K139" s="165">
        <f>_xlfn.IFERROR(VLOOKUP(B139,'[1]Слалом'!$B$106:$T$137,15,FALSE),"")</f>
      </c>
      <c r="L139" s="166">
        <f>_xlfn.IFERROR(VLOOKUP(B139,'[1]Слалом'!$B$106:$T$137,16,FALSE),"")</f>
      </c>
      <c r="M139" s="165">
        <f>_xlfn.IFERROR(VLOOKUP(B139,'[1]Слалом'!$B$106:$T$137,17,FALSE),"")</f>
      </c>
      <c r="N139" s="141">
        <f>_xlfn.IFERROR(VLOOKUP(B139,'[1]Слалом'!$B$106:$T$137,18,FALSE),"")</f>
      </c>
      <c r="O139" s="142">
        <f>_xlfn.IFERROR(VLOOKUP(B139,'[1]Слалом'!$B$106:$T$137,19,FALSE),"")</f>
      </c>
      <c r="P139" s="107">
        <f>IF($C$119="","",_xlfn.IFERROR(IF(HLOOKUP('[1]Соревнования'!$B$11,'[1]Разряды'!$AF$3:$BI$13,N139+1,FALSE)=0,"",HLOOKUP('[1]Соревнования'!$B$11,'[1]Разряды'!$AF$3:$BI$13,N139+1,FALSE)),""))</f>
      </c>
      <c r="Q139" s="141" t="s">
        <v>16</v>
      </c>
      <c r="R139" s="142" t="s">
        <v>16</v>
      </c>
      <c r="S139" s="107" t="s">
        <v>16</v>
      </c>
    </row>
    <row r="140" spans="1:19" ht="54.75" customHeight="1" hidden="1">
      <c r="A140" s="28" t="str">
        <f t="shared" si="2"/>
        <v>z</v>
      </c>
      <c r="B140" s="101">
        <v>27</v>
      </c>
      <c r="C140" s="140">
        <f>_xlfn.IFERROR(VLOOKUP(B140,'[1]Слалом'!$B$106:$T$137,3,FALSE),"")</f>
      </c>
      <c r="D140" s="140">
        <f>_xlfn.IFERROR(VLOOKUP(B140,'[1]Слалом'!$B$106:$T$137,4,FALSE),"")</f>
      </c>
      <c r="E140" s="103">
        <f>_xlfn.IFERROR(VLOOKUP(B140,'[1]Слалом'!$B$106:$T$137,5,FALSE),"")</f>
      </c>
      <c r="F140" s="102">
        <f>_xlfn.IFERROR(VLOOKUP(B140,'[1]Слалом'!$B$106:$T$137,6,FALSE),"")</f>
      </c>
      <c r="G140" s="165">
        <f>_xlfn.IFERROR(VLOOKUP(B140,'[1]Слалом'!$B$106:$T$137,9,FALSE),"")</f>
      </c>
      <c r="H140" s="165">
        <f>_xlfn.IFERROR(VLOOKUP(B140,'[1]Слалом'!$B$106:$T$137,10,FALSE),"")</f>
      </c>
      <c r="I140" s="166">
        <f>_xlfn.IFERROR(VLOOKUP(B140,'[1]Слалом'!$B$106:$T$137,11,FALSE),"")</f>
      </c>
      <c r="J140" s="165">
        <f>_xlfn.IFERROR(VLOOKUP(B140,'[1]Слалом'!$B$106:$T$137,14,FALSE),"")</f>
      </c>
      <c r="K140" s="165">
        <f>_xlfn.IFERROR(VLOOKUP(B140,'[1]Слалом'!$B$106:$T$137,15,FALSE),"")</f>
      </c>
      <c r="L140" s="166">
        <f>_xlfn.IFERROR(VLOOKUP(B140,'[1]Слалом'!$B$106:$T$137,16,FALSE),"")</f>
      </c>
      <c r="M140" s="165">
        <f>_xlfn.IFERROR(VLOOKUP(B140,'[1]Слалом'!$B$106:$T$137,17,FALSE),"")</f>
      </c>
      <c r="N140" s="141">
        <f>_xlfn.IFERROR(VLOOKUP(B140,'[1]Слалом'!$B$106:$T$137,18,FALSE),"")</f>
      </c>
      <c r="O140" s="142">
        <f>_xlfn.IFERROR(VLOOKUP(B140,'[1]Слалом'!$B$106:$T$137,19,FALSE),"")</f>
      </c>
      <c r="P140" s="107">
        <f>IF($C$119="","",_xlfn.IFERROR(IF(HLOOKUP('[1]Соревнования'!$B$11,'[1]Разряды'!$AF$3:$BI$13,N140+1,FALSE)=0,"",HLOOKUP('[1]Соревнования'!$B$11,'[1]Разряды'!$AF$3:$BI$13,N140+1,FALSE)),""))</f>
      </c>
      <c r="Q140" s="141" t="s">
        <v>16</v>
      </c>
      <c r="R140" s="142" t="s">
        <v>16</v>
      </c>
      <c r="S140" s="107" t="s">
        <v>16</v>
      </c>
    </row>
    <row r="141" spans="1:19" ht="54.75" customHeight="1" hidden="1">
      <c r="A141" s="28" t="str">
        <f t="shared" si="2"/>
        <v>z</v>
      </c>
      <c r="B141" s="101">
        <v>28</v>
      </c>
      <c r="C141" s="140">
        <f>_xlfn.IFERROR(VLOOKUP(B141,'[1]Слалом'!$B$106:$T$137,3,FALSE),"")</f>
      </c>
      <c r="D141" s="140">
        <f>_xlfn.IFERROR(VLOOKUP(B141,'[1]Слалом'!$B$106:$T$137,4,FALSE),"")</f>
      </c>
      <c r="E141" s="103">
        <f>_xlfn.IFERROR(VLOOKUP(B141,'[1]Слалом'!$B$106:$T$137,5,FALSE),"")</f>
      </c>
      <c r="F141" s="102">
        <f>_xlfn.IFERROR(VLOOKUP(B141,'[1]Слалом'!$B$106:$T$137,6,FALSE),"")</f>
      </c>
      <c r="G141" s="165">
        <f>_xlfn.IFERROR(VLOOKUP(B141,'[1]Слалом'!$B$106:$T$137,9,FALSE),"")</f>
      </c>
      <c r="H141" s="165">
        <f>_xlfn.IFERROR(VLOOKUP(B141,'[1]Слалом'!$B$106:$T$137,10,FALSE),"")</f>
      </c>
      <c r="I141" s="166">
        <f>_xlfn.IFERROR(VLOOKUP(B141,'[1]Слалом'!$B$106:$T$137,11,FALSE),"")</f>
      </c>
      <c r="J141" s="165">
        <f>_xlfn.IFERROR(VLOOKUP(B141,'[1]Слалом'!$B$106:$T$137,14,FALSE),"")</f>
      </c>
      <c r="K141" s="165">
        <f>_xlfn.IFERROR(VLOOKUP(B141,'[1]Слалом'!$B$106:$T$137,15,FALSE),"")</f>
      </c>
      <c r="L141" s="166">
        <f>_xlfn.IFERROR(VLOOKUP(B141,'[1]Слалом'!$B$106:$T$137,16,FALSE),"")</f>
      </c>
      <c r="M141" s="165">
        <f>_xlfn.IFERROR(VLOOKUP(B141,'[1]Слалом'!$B$106:$T$137,17,FALSE),"")</f>
      </c>
      <c r="N141" s="141">
        <f>_xlfn.IFERROR(VLOOKUP(B141,'[1]Слалом'!$B$106:$T$137,18,FALSE),"")</f>
      </c>
      <c r="O141" s="142">
        <f>_xlfn.IFERROR(VLOOKUP(B141,'[1]Слалом'!$B$106:$T$137,19,FALSE),"")</f>
      </c>
      <c r="P141" s="107">
        <f>IF($C$119="","",_xlfn.IFERROR(IF(HLOOKUP('[1]Соревнования'!$B$11,'[1]Разряды'!$AF$3:$BI$13,N141+1,FALSE)=0,"",HLOOKUP('[1]Соревнования'!$B$11,'[1]Разряды'!$AF$3:$BI$13,N141+1,FALSE)),""))</f>
      </c>
      <c r="Q141" s="141" t="s">
        <v>16</v>
      </c>
      <c r="R141" s="142" t="s">
        <v>16</v>
      </c>
      <c r="S141" s="107" t="s">
        <v>16</v>
      </c>
    </row>
    <row r="142" spans="1:19" ht="54.75" customHeight="1" hidden="1">
      <c r="A142" s="28" t="str">
        <f t="shared" si="2"/>
        <v>z</v>
      </c>
      <c r="B142" s="101">
        <v>29</v>
      </c>
      <c r="C142" s="140">
        <f>_xlfn.IFERROR(VLOOKUP(B142,'[1]Слалом'!$B$106:$T$137,3,FALSE),"")</f>
      </c>
      <c r="D142" s="140">
        <f>_xlfn.IFERROR(VLOOKUP(B142,'[1]Слалом'!$B$106:$T$137,4,FALSE),"")</f>
      </c>
      <c r="E142" s="103">
        <f>_xlfn.IFERROR(VLOOKUP(B142,'[1]Слалом'!$B$106:$T$137,5,FALSE),"")</f>
      </c>
      <c r="F142" s="102">
        <f>_xlfn.IFERROR(VLOOKUP(B142,'[1]Слалом'!$B$106:$T$137,6,FALSE),"")</f>
      </c>
      <c r="G142" s="165">
        <f>_xlfn.IFERROR(VLOOKUP(B142,'[1]Слалом'!$B$106:$T$137,9,FALSE),"")</f>
      </c>
      <c r="H142" s="165">
        <f>_xlfn.IFERROR(VLOOKUP(B142,'[1]Слалом'!$B$106:$T$137,10,FALSE),"")</f>
      </c>
      <c r="I142" s="166">
        <f>_xlfn.IFERROR(VLOOKUP(B142,'[1]Слалом'!$B$106:$T$137,11,FALSE),"")</f>
      </c>
      <c r="J142" s="165">
        <f>_xlfn.IFERROR(VLOOKUP(B142,'[1]Слалом'!$B$106:$T$137,14,FALSE),"")</f>
      </c>
      <c r="K142" s="165">
        <f>_xlfn.IFERROR(VLOOKUP(B142,'[1]Слалом'!$B$106:$T$137,15,FALSE),"")</f>
      </c>
      <c r="L142" s="166">
        <f>_xlfn.IFERROR(VLOOKUP(B142,'[1]Слалом'!$B$106:$T$137,16,FALSE),"")</f>
      </c>
      <c r="M142" s="165">
        <f>_xlfn.IFERROR(VLOOKUP(B142,'[1]Слалом'!$B$106:$T$137,17,FALSE),"")</f>
      </c>
      <c r="N142" s="141">
        <f>_xlfn.IFERROR(VLOOKUP(B142,'[1]Слалом'!$B$106:$T$137,18,FALSE),"")</f>
      </c>
      <c r="O142" s="142">
        <f>_xlfn.IFERROR(VLOOKUP(B142,'[1]Слалом'!$B$106:$T$137,19,FALSE),"")</f>
      </c>
      <c r="P142" s="107">
        <f>IF($C$119="","",_xlfn.IFERROR(IF(HLOOKUP('[1]Соревнования'!$B$11,'[1]Разряды'!$AF$3:$BI$13,N142+1,FALSE)=0,"",HLOOKUP('[1]Соревнования'!$B$11,'[1]Разряды'!$AF$3:$BI$13,N142+1,FALSE)),""))</f>
      </c>
      <c r="Q142" s="141" t="s">
        <v>16</v>
      </c>
      <c r="R142" s="142" t="s">
        <v>16</v>
      </c>
      <c r="S142" s="107" t="s">
        <v>16</v>
      </c>
    </row>
    <row r="143" spans="1:19" ht="54.75" customHeight="1" hidden="1">
      <c r="A143" s="28" t="str">
        <f t="shared" si="2"/>
        <v>z</v>
      </c>
      <c r="B143" s="101">
        <v>30</v>
      </c>
      <c r="C143" s="140">
        <f>_xlfn.IFERROR(VLOOKUP(B143,'[1]Слалом'!$B$106:$T$137,3,FALSE),"")</f>
      </c>
      <c r="D143" s="140">
        <f>_xlfn.IFERROR(VLOOKUP(B143,'[1]Слалом'!$B$106:$T$137,4,FALSE),"")</f>
      </c>
      <c r="E143" s="103">
        <f>_xlfn.IFERROR(VLOOKUP(B143,'[1]Слалом'!$B$106:$T$137,5,FALSE),"")</f>
      </c>
      <c r="F143" s="102">
        <f>_xlfn.IFERROR(VLOOKUP(B143,'[1]Слалом'!$B$106:$T$137,6,FALSE),"")</f>
      </c>
      <c r="G143" s="165">
        <f>_xlfn.IFERROR(VLOOKUP(B143,'[1]Слалом'!$B$106:$T$137,9,FALSE),"")</f>
      </c>
      <c r="H143" s="165">
        <f>_xlfn.IFERROR(VLOOKUP(B143,'[1]Слалом'!$B$106:$T$137,10,FALSE),"")</f>
      </c>
      <c r="I143" s="166">
        <f>_xlfn.IFERROR(VLOOKUP(B143,'[1]Слалом'!$B$106:$T$137,11,FALSE),"")</f>
      </c>
      <c r="J143" s="165">
        <f>_xlfn.IFERROR(VLOOKUP(B143,'[1]Слалом'!$B$106:$T$137,14,FALSE),"")</f>
      </c>
      <c r="K143" s="165">
        <f>_xlfn.IFERROR(VLOOKUP(B143,'[1]Слалом'!$B$106:$T$137,15,FALSE),"")</f>
      </c>
      <c r="L143" s="166">
        <f>_xlfn.IFERROR(VLOOKUP(B143,'[1]Слалом'!$B$106:$T$137,16,FALSE),"")</f>
      </c>
      <c r="M143" s="165">
        <f>_xlfn.IFERROR(VLOOKUP(B143,'[1]Слалом'!$B$106:$T$137,17,FALSE),"")</f>
      </c>
      <c r="N143" s="141">
        <f>_xlfn.IFERROR(VLOOKUP(B143,'[1]Слалом'!$B$106:$T$137,18,FALSE),"")</f>
      </c>
      <c r="O143" s="142">
        <f>_xlfn.IFERROR(VLOOKUP(B143,'[1]Слалом'!$B$106:$T$137,19,FALSE),"")</f>
      </c>
      <c r="P143" s="107">
        <f>IF($C$119="","",_xlfn.IFERROR(IF(HLOOKUP('[1]Соревнования'!$B$11,'[1]Разряды'!$AF$3:$BI$13,N143+1,FALSE)=0,"",HLOOKUP('[1]Соревнования'!$B$11,'[1]Разряды'!$AF$3:$BI$13,N143+1,FALSE)),""))</f>
      </c>
      <c r="Q143" s="141" t="s">
        <v>16</v>
      </c>
      <c r="R143" s="142" t="s">
        <v>16</v>
      </c>
      <c r="S143" s="107" t="s">
        <v>16</v>
      </c>
    </row>
    <row r="144" spans="1:19" ht="54.75" customHeight="1" hidden="1">
      <c r="A144" s="28" t="str">
        <f t="shared" si="2"/>
        <v>z</v>
      </c>
      <c r="B144" s="101">
        <v>31</v>
      </c>
      <c r="C144" s="140">
        <f>_xlfn.IFERROR(VLOOKUP(B144,'[1]Слалом'!$B$106:$T$137,3,FALSE),"")</f>
      </c>
      <c r="D144" s="140">
        <f>_xlfn.IFERROR(VLOOKUP(B144,'[1]Слалом'!$B$106:$T$137,4,FALSE),"")</f>
      </c>
      <c r="E144" s="103">
        <f>_xlfn.IFERROR(VLOOKUP(B144,'[1]Слалом'!$B$106:$T$137,5,FALSE),"")</f>
      </c>
      <c r="F144" s="102">
        <f>_xlfn.IFERROR(VLOOKUP(B144,'[1]Слалом'!$B$106:$T$137,6,FALSE),"")</f>
      </c>
      <c r="G144" s="165">
        <f>_xlfn.IFERROR(VLOOKUP(B144,'[1]Слалом'!$B$106:$T$137,9,FALSE),"")</f>
      </c>
      <c r="H144" s="165">
        <f>_xlfn.IFERROR(VLOOKUP(B144,'[1]Слалом'!$B$106:$T$137,10,FALSE),"")</f>
      </c>
      <c r="I144" s="166">
        <f>_xlfn.IFERROR(VLOOKUP(B144,'[1]Слалом'!$B$106:$T$137,11,FALSE),"")</f>
      </c>
      <c r="J144" s="165">
        <f>_xlfn.IFERROR(VLOOKUP(B144,'[1]Слалом'!$B$106:$T$137,14,FALSE),"")</f>
      </c>
      <c r="K144" s="165">
        <f>_xlfn.IFERROR(VLOOKUP(B144,'[1]Слалом'!$B$106:$T$137,15,FALSE),"")</f>
      </c>
      <c r="L144" s="166">
        <f>_xlfn.IFERROR(VLOOKUP(B144,'[1]Слалом'!$B$106:$T$137,16,FALSE),"")</f>
      </c>
      <c r="M144" s="165">
        <f>_xlfn.IFERROR(VLOOKUP(B144,'[1]Слалом'!$B$106:$T$137,17,FALSE),"")</f>
      </c>
      <c r="N144" s="141">
        <f>_xlfn.IFERROR(VLOOKUP(B144,'[1]Слалом'!$B$106:$T$137,18,FALSE),"")</f>
      </c>
      <c r="O144" s="142">
        <f>_xlfn.IFERROR(VLOOKUP(B144,'[1]Слалом'!$B$106:$T$137,19,FALSE),"")</f>
      </c>
      <c r="P144" s="107">
        <f>IF($C$119="","",_xlfn.IFERROR(IF(HLOOKUP('[1]Соревнования'!$B$11,'[1]Разряды'!$AF$3:$BI$13,N144+1,FALSE)=0,"",HLOOKUP('[1]Соревнования'!$B$11,'[1]Разряды'!$AF$3:$BI$13,N144+1,FALSE)),""))</f>
      </c>
      <c r="Q144" s="141" t="s">
        <v>16</v>
      </c>
      <c r="R144" s="142" t="s">
        <v>16</v>
      </c>
      <c r="S144" s="107" t="s">
        <v>16</v>
      </c>
    </row>
    <row r="145" spans="1:19" ht="54.75" customHeight="1" hidden="1">
      <c r="A145" s="28" t="str">
        <f t="shared" si="2"/>
        <v>z</v>
      </c>
      <c r="B145" s="101">
        <v>32</v>
      </c>
      <c r="C145" s="140">
        <f>_xlfn.IFERROR(VLOOKUP(B145,'[1]Слалом'!$B$106:$T$137,3,FALSE),"")</f>
      </c>
      <c r="D145" s="140">
        <f>_xlfn.IFERROR(VLOOKUP(B145,'[1]Слалом'!$B$106:$T$137,4,FALSE),"")</f>
      </c>
      <c r="E145" s="103">
        <f>_xlfn.IFERROR(VLOOKUP(B145,'[1]Слалом'!$B$106:$T$137,5,FALSE),"")</f>
      </c>
      <c r="F145" s="102">
        <f>_xlfn.IFERROR(VLOOKUP(B145,'[1]Слалом'!$B$106:$T$137,6,FALSE),"")</f>
      </c>
      <c r="G145" s="165">
        <f>_xlfn.IFERROR(VLOOKUP(B145,'[1]Слалом'!$B$106:$T$137,9,FALSE),"")</f>
      </c>
      <c r="H145" s="165">
        <f>_xlfn.IFERROR(VLOOKUP(B145,'[1]Слалом'!$B$106:$T$137,10,FALSE),"")</f>
      </c>
      <c r="I145" s="166">
        <f>_xlfn.IFERROR(VLOOKUP(B145,'[1]Слалом'!$B$106:$T$137,11,FALSE),"")</f>
      </c>
      <c r="J145" s="165">
        <f>_xlfn.IFERROR(VLOOKUP(B145,'[1]Слалом'!$B$106:$T$137,14,FALSE),"")</f>
      </c>
      <c r="K145" s="165">
        <f>_xlfn.IFERROR(VLOOKUP(B145,'[1]Слалом'!$B$106:$T$137,15,FALSE),"")</f>
      </c>
      <c r="L145" s="166">
        <f>_xlfn.IFERROR(VLOOKUP(B145,'[1]Слалом'!$B$106:$T$137,16,FALSE),"")</f>
      </c>
      <c r="M145" s="165">
        <f>_xlfn.IFERROR(VLOOKUP(B145,'[1]Слалом'!$B$106:$T$137,17,FALSE),"")</f>
      </c>
      <c r="N145" s="141">
        <f>_xlfn.IFERROR(VLOOKUP(B145,'[1]Слалом'!$B$106:$T$137,18,FALSE),"")</f>
      </c>
      <c r="O145" s="142">
        <f>_xlfn.IFERROR(VLOOKUP(B145,'[1]Слалом'!$B$106:$T$137,19,FALSE),"")</f>
      </c>
      <c r="P145" s="107">
        <f>IF($C$119="","",_xlfn.IFERROR(IF(HLOOKUP('[1]Соревнования'!$B$11,'[1]Разряды'!$AF$3:$BI$13,N145+1,FALSE)=0,"",HLOOKUP('[1]Соревнования'!$B$11,'[1]Разряды'!$AF$3:$BI$13,N145+1,FALSE)),""))</f>
      </c>
      <c r="Q145" s="141" t="s">
        <v>16</v>
      </c>
      <c r="R145" s="142" t="s">
        <v>16</v>
      </c>
      <c r="S145" s="107" t="s">
        <v>16</v>
      </c>
    </row>
    <row r="146" spans="2:30" ht="20.25">
      <c r="B146" s="116"/>
      <c r="C146" s="167"/>
      <c r="D146" s="167"/>
      <c r="E146" s="149"/>
      <c r="F146" s="150"/>
      <c r="G146" s="150"/>
      <c r="H146" s="150"/>
      <c r="I146" s="150"/>
      <c r="J146" s="150"/>
      <c r="K146" s="150"/>
      <c r="L146" s="150"/>
      <c r="M146" s="150"/>
      <c r="N146" s="116"/>
      <c r="O146" s="151"/>
      <c r="Q146" s="116"/>
      <c r="R146" s="151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</row>
    <row r="147" spans="2:30" ht="20.25">
      <c r="B147" s="122"/>
      <c r="C147" s="152" t="s">
        <v>18</v>
      </c>
      <c r="D147" s="152"/>
      <c r="E147" s="153"/>
      <c r="F147" s="122"/>
      <c r="G147" s="154"/>
      <c r="H147" s="154"/>
      <c r="I147" s="154"/>
      <c r="J147" s="153"/>
      <c r="K147" s="122"/>
      <c r="L147" s="122"/>
      <c r="M147" s="122"/>
      <c r="N147" s="154" t="str">
        <f>'[1]Соревнования'!E36</f>
        <v>Яковлева Е.Л. (СС1К)</v>
      </c>
      <c r="O147" s="129"/>
      <c r="Q147" s="154"/>
      <c r="R147" s="129"/>
      <c r="T147"/>
      <c r="U147"/>
      <c r="V147"/>
      <c r="W147"/>
      <c r="X147"/>
      <c r="Y147"/>
      <c r="Z147"/>
      <c r="AA147"/>
      <c r="AB147"/>
      <c r="AC147"/>
      <c r="AD147"/>
    </row>
    <row r="148" spans="2:30" ht="20.25">
      <c r="B148" s="122"/>
      <c r="E148" s="153"/>
      <c r="F148" s="122"/>
      <c r="G148" s="153"/>
      <c r="H148" s="153"/>
      <c r="I148" s="153"/>
      <c r="J148" s="153"/>
      <c r="K148" s="153"/>
      <c r="L148" s="153"/>
      <c r="M148" s="122"/>
      <c r="N148" s="153"/>
      <c r="O148" s="129"/>
      <c r="Q148" s="153"/>
      <c r="R148" s="129"/>
      <c r="T148"/>
      <c r="U148"/>
      <c r="V148"/>
      <c r="W148"/>
      <c r="X148"/>
      <c r="Y148"/>
      <c r="Z148"/>
      <c r="AA148"/>
      <c r="AB148"/>
      <c r="AC148"/>
      <c r="AD148"/>
    </row>
    <row r="149" spans="2:30" ht="20.25">
      <c r="B149" s="122"/>
      <c r="C149" s="122" t="s">
        <v>19</v>
      </c>
      <c r="E149" s="153"/>
      <c r="F149" s="122"/>
      <c r="G149" s="155"/>
      <c r="H149" s="155"/>
      <c r="I149" s="155"/>
      <c r="J149" s="153"/>
      <c r="K149" s="153"/>
      <c r="L149" s="153"/>
      <c r="M149" s="122"/>
      <c r="N149" s="154" t="str">
        <f>'[1]Соревнования'!E38</f>
        <v>Нерадовский А.С. (СС1К)</v>
      </c>
      <c r="O149" s="129"/>
      <c r="Q149" s="154"/>
      <c r="R149" s="129"/>
      <c r="T149"/>
      <c r="U149"/>
      <c r="V149"/>
      <c r="W149"/>
      <c r="X149"/>
      <c r="Y149"/>
      <c r="Z149"/>
      <c r="AA149"/>
      <c r="AB149"/>
      <c r="AC149"/>
      <c r="AD149"/>
    </row>
  </sheetData>
  <sheetProtection formatCells="0" formatColumns="0" formatRows="0"/>
  <mergeCells count="29">
    <mergeCell ref="B1:P1"/>
    <mergeCell ref="B2:P2"/>
    <mergeCell ref="B3:P3"/>
    <mergeCell ref="B5:P5"/>
    <mergeCell ref="B7:P7"/>
    <mergeCell ref="B8:P8"/>
    <mergeCell ref="F9:K9"/>
    <mergeCell ref="B10:C10"/>
    <mergeCell ref="F10:P10"/>
    <mergeCell ref="B11:C11"/>
    <mergeCell ref="H11:O11"/>
    <mergeCell ref="G12:I12"/>
    <mergeCell ref="J12:L12"/>
    <mergeCell ref="B14:P14"/>
    <mergeCell ref="B47:P47"/>
    <mergeCell ref="B80:P80"/>
    <mergeCell ref="B113:P113"/>
    <mergeCell ref="B12:B13"/>
    <mergeCell ref="C12:C13"/>
    <mergeCell ref="D12:D13"/>
    <mergeCell ref="E12:E13"/>
    <mergeCell ref="F12:F13"/>
    <mergeCell ref="M12:M13"/>
    <mergeCell ref="N12:N13"/>
    <mergeCell ref="O12:O13"/>
    <mergeCell ref="P12:P13"/>
    <mergeCell ref="Q12:Q13"/>
    <mergeCell ref="R12:R13"/>
    <mergeCell ref="S12:S13"/>
  </mergeCells>
  <hyperlinks>
    <hyperlink ref="B2" r:id="rId1" display="http://www.raftspb.ru/"/>
    <hyperlink ref="B2:P2" r:id="rId2" display="http://www.raftspb.ru/"/>
  </hyperlinks>
  <printOptions horizontalCentered="1"/>
  <pageMargins left="0.3937007874015748" right="0.3937007874015748" top="0.3937007874015748" bottom="0.3937007874015748" header="0.31496062992125984" footer="0.31496062992125984"/>
  <pageSetup fitToHeight="0" fitToWidth="1" orientation="landscape" paperSize="9" scale="58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9"/>
  <sheetViews>
    <sheetView view="pageBreakPreview" zoomScale="60" zoomScaleNormal="80" workbookViewId="0" topLeftCell="A1">
      <pane ySplit="13" topLeftCell="A14" activePane="bottomLeft" state="frozen"/>
      <selection pane="bottomLeft" activeCell="L18" sqref="L18"/>
    </sheetView>
  </sheetViews>
  <sheetFormatPr defaultColWidth="9.00390625" defaultRowHeight="12.75" outlineLevelCol="1"/>
  <cols>
    <col min="1" max="1" width="5.421875" style="66" customWidth="1"/>
    <col min="2" max="2" width="5.28125" style="66" customWidth="1"/>
    <col min="3" max="3" width="29.00390625" style="66" customWidth="1"/>
    <col min="4" max="4" width="9.421875" style="66" customWidth="1" outlineLevel="1"/>
    <col min="5" max="5" width="87.7109375" style="66" customWidth="1"/>
    <col min="6" max="6" width="38.7109375" style="66" customWidth="1"/>
    <col min="7" max="7" width="12.28125" style="66" customWidth="1"/>
    <col min="8" max="8" width="12.140625" style="118" customWidth="1"/>
    <col min="9" max="9" width="16.28125" style="66" customWidth="1" outlineLevel="1"/>
    <col min="10" max="10" width="11.8515625" style="119" customWidth="1"/>
    <col min="11" max="16384" width="9.140625" style="66" bestFit="1" customWidth="1"/>
  </cols>
  <sheetData>
    <row r="1" spans="2:9" ht="36" customHeight="1">
      <c r="B1" s="120" t="str">
        <f>'[1]Стартовый'!B1</f>
        <v>Федерация Рафтинга Санкт-Петербурга</v>
      </c>
      <c r="C1" s="120"/>
      <c r="D1" s="120"/>
      <c r="E1" s="120"/>
      <c r="F1" s="120"/>
      <c r="G1" s="120"/>
      <c r="H1" s="120"/>
      <c r="I1" s="120"/>
    </row>
    <row r="2" spans="2:9" ht="15">
      <c r="B2" s="6" t="s">
        <v>25</v>
      </c>
      <c r="C2" s="6"/>
      <c r="D2" s="6"/>
      <c r="E2" s="6"/>
      <c r="F2" s="6"/>
      <c r="G2" s="6"/>
      <c r="H2" s="6"/>
      <c r="I2" s="6"/>
    </row>
    <row r="3" spans="2:9" ht="27.75" customHeight="1">
      <c r="B3" s="121" t="str">
        <f>'[1]Стартовый'!B3</f>
        <v>Первенство Санкт-Петербурга по рафтингу среди юношей/девушек до 16 лет</v>
      </c>
      <c r="C3" s="121"/>
      <c r="D3" s="121"/>
      <c r="E3" s="121"/>
      <c r="F3" s="121"/>
      <c r="G3" s="121"/>
      <c r="H3" s="121"/>
      <c r="I3" s="121"/>
    </row>
    <row r="4" spans="2:8" ht="11.25" customHeight="1">
      <c r="B4" s="122"/>
      <c r="C4" s="121"/>
      <c r="D4" s="121"/>
      <c r="E4" s="123"/>
      <c r="F4" s="123"/>
      <c r="G4" s="123"/>
      <c r="H4" s="124"/>
    </row>
    <row r="5" spans="2:9" ht="20.25" customHeight="1">
      <c r="B5" s="123" t="s">
        <v>0</v>
      </c>
      <c r="C5" s="123"/>
      <c r="D5" s="123"/>
      <c r="E5" s="123"/>
      <c r="F5" s="123"/>
      <c r="G5" s="123"/>
      <c r="H5" s="123"/>
      <c r="I5" s="123"/>
    </row>
    <row r="6" spans="2:8" ht="9.75" customHeight="1">
      <c r="B6" s="122"/>
      <c r="C6" s="121"/>
      <c r="D6" s="121"/>
      <c r="E6" s="123"/>
      <c r="F6" s="123"/>
      <c r="G6" s="123"/>
      <c r="H6" s="124"/>
    </row>
    <row r="7" spans="2:9" ht="20.25">
      <c r="B7" s="125" t="s">
        <v>1</v>
      </c>
      <c r="C7" s="125"/>
      <c r="D7" s="125"/>
      <c r="E7" s="125"/>
      <c r="F7" s="125"/>
      <c r="G7" s="125"/>
      <c r="H7" s="125"/>
      <c r="I7" s="125"/>
    </row>
    <row r="8" spans="2:9" ht="18.75" customHeight="1">
      <c r="B8" s="126" t="s">
        <v>26</v>
      </c>
      <c r="C8" s="126"/>
      <c r="D8" s="126"/>
      <c r="E8" s="126"/>
      <c r="F8" s="126"/>
      <c r="G8" s="126"/>
      <c r="H8" s="126"/>
      <c r="I8" s="126"/>
    </row>
    <row r="9" spans="2:8" ht="12" customHeight="1">
      <c r="B9" s="122"/>
      <c r="C9" s="122"/>
      <c r="D9" s="122"/>
      <c r="E9" s="122"/>
      <c r="F9" s="127"/>
      <c r="G9" s="128"/>
      <c r="H9" s="129"/>
    </row>
    <row r="10" spans="2:9" ht="19.5">
      <c r="B10" s="130" t="str">
        <f>'[1]Стартовый'!B9</f>
        <v>14 - 15 мая 2022 года</v>
      </c>
      <c r="C10" s="130"/>
      <c r="D10" s="131"/>
      <c r="E10" s="128"/>
      <c r="F10" s="132" t="str">
        <f>'[1]Соревнования'!D9</f>
        <v>оз. Верхолино (Фигурное), Всеволожский район, Ленинградская область</v>
      </c>
      <c r="G10" s="132"/>
      <c r="H10" s="132"/>
      <c r="I10" s="132"/>
    </row>
    <row r="11" spans="2:8" ht="10.5" customHeight="1">
      <c r="B11" s="80" t="s">
        <v>3</v>
      </c>
      <c r="C11" s="80"/>
      <c r="D11" s="80"/>
      <c r="E11" s="133"/>
      <c r="G11" s="134"/>
      <c r="H11" s="134"/>
    </row>
    <row r="12" spans="2:9" ht="10.5" customHeight="1">
      <c r="B12" s="135" t="s">
        <v>5</v>
      </c>
      <c r="C12" s="135" t="s">
        <v>6</v>
      </c>
      <c r="D12" s="135" t="s">
        <v>7</v>
      </c>
      <c r="E12" s="135" t="s">
        <v>8</v>
      </c>
      <c r="F12" s="135" t="s">
        <v>9</v>
      </c>
      <c r="G12" s="135" t="s">
        <v>13</v>
      </c>
      <c r="H12" s="136" t="s">
        <v>14</v>
      </c>
      <c r="I12" s="135" t="s">
        <v>15</v>
      </c>
    </row>
    <row r="13" spans="2:9" ht="31.5" customHeight="1">
      <c r="B13" s="135"/>
      <c r="C13" s="135"/>
      <c r="D13" s="135"/>
      <c r="E13" s="135"/>
      <c r="F13" s="135"/>
      <c r="G13" s="135"/>
      <c r="H13" s="136"/>
      <c r="I13" s="135"/>
    </row>
    <row r="14" spans="1:9" ht="15">
      <c r="A14" s="85">
        <f>IF(C15="","z","")</f>
      </c>
      <c r="B14" s="94" t="str">
        <f>'[1]Соревнования'!B13</f>
        <v>R-6 мужчины</v>
      </c>
      <c r="C14" s="94"/>
      <c r="D14" s="94"/>
      <c r="E14" s="94"/>
      <c r="F14" s="94"/>
      <c r="G14" s="94"/>
      <c r="H14" s="94"/>
      <c r="I14" s="94"/>
    </row>
    <row r="15" spans="1:9" ht="54" customHeight="1">
      <c r="A15" s="28">
        <f>IF(C15="","z","")</f>
      </c>
      <c r="B15" s="87">
        <v>1</v>
      </c>
      <c r="C15" s="137" t="s">
        <v>27</v>
      </c>
      <c r="D15" s="137">
        <f>_xlfn.IFERROR(VLOOKUP(C15,'[1]Стартовый на печать'!$C$13:$F$45,4,0),"")</f>
        <v>24</v>
      </c>
      <c r="E15" s="89" t="str">
        <f>'[1]Стартовый на печать'!E13</f>
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</c>
      <c r="F15" s="88" t="s">
        <v>28</v>
      </c>
      <c r="G15" s="138">
        <v>1</v>
      </c>
      <c r="H15" s="139">
        <v>200</v>
      </c>
      <c r="I15" s="98"/>
    </row>
    <row r="16" spans="1:9" ht="54" customHeight="1">
      <c r="A16" s="28">
        <f aca="true" t="shared" si="0" ref="A16:A79">IF(C16="","z","")</f>
      </c>
      <c r="B16" s="87">
        <v>2</v>
      </c>
      <c r="C16" s="137" t="s">
        <v>29</v>
      </c>
      <c r="D16" s="137">
        <f>_xlfn.IFERROR(VLOOKUP(C16,'[1]Стартовый на печать'!$C$13:$F$45,4,0),"")</f>
        <v>23</v>
      </c>
      <c r="E16" s="89" t="str">
        <f>'[1]Стартовый на печать'!E14</f>
        <v>Ломцов Михаил (3юн, 2010), Юсупжанов Иркин (б/р, 2010), Земсков Михаил (3юн, 2009), Похвалов Роман (3юн, 2008), Родин Юрий (3юн, 2007), Гриднев Николай (3юн, 2010)</v>
      </c>
      <c r="F16" s="88" t="s">
        <v>28</v>
      </c>
      <c r="G16" s="138">
        <v>2</v>
      </c>
      <c r="H16" s="139">
        <v>190</v>
      </c>
      <c r="I16" s="98"/>
    </row>
    <row r="17" spans="1:9" ht="54" customHeight="1">
      <c r="A17" s="28">
        <f t="shared" si="0"/>
      </c>
      <c r="B17" s="87">
        <v>3</v>
      </c>
      <c r="C17" s="137" t="s">
        <v>30</v>
      </c>
      <c r="D17" s="137">
        <f>_xlfn.IFERROR(VLOOKUP(C17,'[1]Стартовый на печать'!$C$13:$F$45,4,0),"")</f>
        <v>25</v>
      </c>
      <c r="E17" s="89" t="str">
        <f>'[1]Стартовый на печать'!E15</f>
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</c>
      <c r="F17" s="88" t="s">
        <v>28</v>
      </c>
      <c r="G17" s="138">
        <v>3</v>
      </c>
      <c r="H17" s="139">
        <v>180</v>
      </c>
      <c r="I17" s="98"/>
    </row>
    <row r="18" spans="1:9" ht="54" customHeight="1">
      <c r="A18" s="28">
        <f t="shared" si="0"/>
      </c>
      <c r="B18" s="87">
        <v>4</v>
      </c>
      <c r="C18" s="137" t="s">
        <v>31</v>
      </c>
      <c r="D18" s="137">
        <f>_xlfn.IFERROR(VLOOKUP(C18,'[1]Стартовый на печать'!$C$13:$F$45,4,0),"")</f>
        <v>29</v>
      </c>
      <c r="E18" s="89" t="str">
        <f>'[1]Стартовый на печать'!E16</f>
        <v>Гаппоев Адам (3юн, 2009), Зверев Семён (б/р), Гудина Валерия (б/р), Хрусталёва Кристина (б/р), Бондаренко Андрей (б/р), Бельков Дмитрий (б/р)</v>
      </c>
      <c r="F18" s="88" t="s">
        <v>28</v>
      </c>
      <c r="G18" s="138">
        <v>4</v>
      </c>
      <c r="H18" s="139">
        <v>170</v>
      </c>
      <c r="I18" s="98"/>
    </row>
    <row r="19" spans="1:9" ht="54" customHeight="1" hidden="1">
      <c r="A19" s="28" t="str">
        <f t="shared" si="0"/>
        <v>z</v>
      </c>
      <c r="B19" s="87">
        <v>5</v>
      </c>
      <c r="C19" s="137"/>
      <c r="D19" s="137"/>
      <c r="E19" s="89"/>
      <c r="F19" s="88"/>
      <c r="G19" s="138">
        <v>5</v>
      </c>
      <c r="H19" s="139">
        <v>160</v>
      </c>
      <c r="I19" s="98" t="s">
        <v>16</v>
      </c>
    </row>
    <row r="20" spans="1:9" ht="54" customHeight="1" hidden="1">
      <c r="A20" s="28" t="str">
        <f t="shared" si="0"/>
        <v>z</v>
      </c>
      <c r="B20" s="87">
        <v>6</v>
      </c>
      <c r="C20" s="137"/>
      <c r="D20" s="137"/>
      <c r="E20" s="89"/>
      <c r="F20" s="88"/>
      <c r="G20" s="138">
        <v>6</v>
      </c>
      <c r="H20" s="139">
        <v>150</v>
      </c>
      <c r="I20" s="98" t="s">
        <v>16</v>
      </c>
    </row>
    <row r="21" spans="1:9" ht="54" customHeight="1" hidden="1">
      <c r="A21" s="28" t="str">
        <f t="shared" si="0"/>
        <v>z</v>
      </c>
      <c r="B21" s="87">
        <v>7</v>
      </c>
      <c r="C21" s="137"/>
      <c r="D21" s="137"/>
      <c r="E21" s="89"/>
      <c r="F21" s="88"/>
      <c r="G21" s="138">
        <v>7</v>
      </c>
      <c r="H21" s="139">
        <v>140</v>
      </c>
      <c r="I21" s="98" t="s">
        <v>16</v>
      </c>
    </row>
    <row r="22" spans="1:9" ht="54" customHeight="1" hidden="1">
      <c r="A22" s="28" t="str">
        <f t="shared" si="0"/>
        <v>z</v>
      </c>
      <c r="B22" s="87">
        <v>8</v>
      </c>
      <c r="C22" s="137">
        <f>_xlfn.IFERROR(VLOOKUP(B22,'[1]H2H Рафт-6М'!$Z$32:$AJ$51,6,0),"")</f>
      </c>
      <c r="D22" s="137">
        <f>VLOOKUP(C22,'[1]Стартовый на печать'!$C$13:$F$44,4,0)</f>
      </c>
      <c r="E22" s="89">
        <f>VLOOKUP(C22,'[1]Стартовый на печать'!$C$13:$F$44,3,0)</f>
      </c>
      <c r="F22" s="88">
        <f>VLOOKUP(C22,'[1]Стартовый на печать'!$C$13:$F$44,2,0)</f>
      </c>
      <c r="G22" s="138">
        <f>IF(C22="","",VLOOKUP(B22,'[1]H2H Рафт-6М'!$Z$32:$AJ$51,11,0))</f>
      </c>
      <c r="H22" s="139">
        <f aca="true" t="shared" si="1" ref="H22:H79">IF(C22="","",MAX(0,200-(G22-1)*10))</f>
      </c>
      <c r="I22" s="98">
        <f>IF($C$20="","",_xlfn.IFERROR(IF(HLOOKUP('[1]Соревнования'!$B$11,'[1]Разряды'!$AF$3:$BI$13,'H2H на печать'!G22+1,FALSE)=0,"",HLOOKUP('[1]Соревнования'!$B$11,'[1]Разряды'!$AF$3:$BI$13,'H2H на печать'!G22+1,FALSE)),""))</f>
      </c>
    </row>
    <row r="23" spans="1:9" ht="51.75" customHeight="1" hidden="1">
      <c r="A23" s="28" t="str">
        <f t="shared" si="0"/>
        <v>z</v>
      </c>
      <c r="B23" s="87">
        <v>9</v>
      </c>
      <c r="C23" s="137">
        <f>_xlfn.IFERROR(VLOOKUP(B23,'[1]H2H Рафт-6М'!$N$30:$X$52,6,0),"")</f>
      </c>
      <c r="D23" s="137">
        <f>VLOOKUP(C23,'[1]Стартовый на печать'!$C$13:$F$44,4,0)</f>
      </c>
      <c r="E23" s="89">
        <f>VLOOKUP(C23,'[1]Стартовый на печать'!$C$13:$F$44,3,0)</f>
      </c>
      <c r="F23" s="88">
        <f>VLOOKUP(C23,'[1]Стартовый на печать'!$C$13:$F$44,2,0)</f>
      </c>
      <c r="G23" s="138">
        <f>IF(C23="","",VLOOKUP(B23,'[1]H2H Рафт-6М'!$N$30:$X$52,11,0))</f>
      </c>
      <c r="H23" s="139">
        <f t="shared" si="1"/>
      </c>
      <c r="I23" s="98">
        <f>IF($C$20="","",_xlfn.IFERROR(IF(HLOOKUP('[1]Соревнования'!$B$11,'[1]Разряды'!$AF$3:$BI$13,'H2H на печать'!G23+1,FALSE)=0,"",HLOOKUP('[1]Соревнования'!$B$11,'[1]Разряды'!$AF$3:$BI$13,'H2H на печать'!G23+1,FALSE)),""))</f>
      </c>
    </row>
    <row r="24" spans="1:9" ht="51.75" customHeight="1" hidden="1">
      <c r="A24" s="28" t="str">
        <f t="shared" si="0"/>
        <v>z</v>
      </c>
      <c r="B24" s="87">
        <v>10</v>
      </c>
      <c r="C24" s="137">
        <f>_xlfn.IFERROR(VLOOKUP(B24,'[1]H2H Рафт-6М'!$N$30:$X$52,6,0),"")</f>
      </c>
      <c r="D24" s="137">
        <f>VLOOKUP(C24,'[1]Стартовый на печать'!$C$13:$F$44,4,0)</f>
      </c>
      <c r="E24" s="89">
        <f>VLOOKUP(C24,'[1]Стартовый на печать'!$C$13:$F$44,3,0)</f>
      </c>
      <c r="F24" s="88">
        <f>VLOOKUP(C24,'[1]Стартовый на печать'!$C$13:$F$44,2,0)</f>
      </c>
      <c r="G24" s="138">
        <f>IF(C24="","",VLOOKUP(B24,'[1]H2H Рафт-6М'!$N$30:$X$52,11,0))</f>
      </c>
      <c r="H24" s="139">
        <f t="shared" si="1"/>
      </c>
      <c r="I24" s="98">
        <f>IF($C$20="","",_xlfn.IFERROR(IF(HLOOKUP('[1]Соревнования'!$B$11,'[1]Разряды'!$AF$3:$BI$13,'H2H на печать'!G24+1,FALSE)=0,"",HLOOKUP('[1]Соревнования'!$B$11,'[1]Разряды'!$AF$3:$BI$13,'H2H на печать'!G24+1,FALSE)),""))</f>
      </c>
    </row>
    <row r="25" spans="1:9" ht="51.75" customHeight="1" hidden="1">
      <c r="A25" s="28" t="str">
        <f t="shared" si="0"/>
        <v>z</v>
      </c>
      <c r="B25" s="87">
        <v>11</v>
      </c>
      <c r="C25" s="137">
        <f>_xlfn.IFERROR(VLOOKUP(B25,'[1]H2H Рафт-6М'!$N$30:$X$52,6,0),"")</f>
      </c>
      <c r="D25" s="137">
        <f>VLOOKUP(C25,'[1]Стартовый на печать'!$C$13:$F$44,4,0)</f>
      </c>
      <c r="E25" s="89">
        <f>VLOOKUP(C25,'[1]Стартовый на печать'!$C$13:$F$44,3,0)</f>
      </c>
      <c r="F25" s="88">
        <f>VLOOKUP(C25,'[1]Стартовый на печать'!$C$13:$F$44,2,0)</f>
      </c>
      <c r="G25" s="138">
        <f>IF(C25="","",VLOOKUP(B25,'[1]H2H Рафт-6М'!$N$30:$X$52,11,0))</f>
      </c>
      <c r="H25" s="139">
        <f t="shared" si="1"/>
      </c>
      <c r="I25" s="98">
        <f>IF($C$20="","",_xlfn.IFERROR(IF(HLOOKUP('[1]Соревнования'!$B$11,'[1]Разряды'!$AF$3:$BI$13,'H2H на печать'!G25+1,FALSE)=0,"",HLOOKUP('[1]Соревнования'!$B$11,'[1]Разряды'!$AF$3:$BI$13,'H2H на печать'!G25+1,FALSE)),""))</f>
      </c>
    </row>
    <row r="26" spans="1:9" ht="51.75" customHeight="1" hidden="1">
      <c r="A26" s="28" t="str">
        <f t="shared" si="0"/>
        <v>z</v>
      </c>
      <c r="B26" s="87">
        <v>12</v>
      </c>
      <c r="C26" s="137">
        <f>_xlfn.IFERROR(VLOOKUP(B26,'[1]H2H Рафт-6М'!$N$30:$X$52,6,0),"")</f>
      </c>
      <c r="D26" s="137">
        <f>VLOOKUP(C26,'[1]Стартовый на печать'!$C$13:$F$44,4,0)</f>
      </c>
      <c r="E26" s="89">
        <f>VLOOKUP(C26,'[1]Стартовый на печать'!$C$13:$F$44,3,0)</f>
      </c>
      <c r="F26" s="88">
        <f>VLOOKUP(C26,'[1]Стартовый на печать'!$C$13:$F$44,2,0)</f>
      </c>
      <c r="G26" s="138">
        <f>IF(C26="","",VLOOKUP(B26,'[1]H2H Рафт-6М'!$N$30:$X$52,11,0))</f>
      </c>
      <c r="H26" s="139">
        <f t="shared" si="1"/>
      </c>
      <c r="I26" s="98">
        <f>IF($C$20="","",_xlfn.IFERROR(IF(HLOOKUP('[1]Соревнования'!$B$11,'[1]Разряды'!$AF$3:$BI$13,'H2H на печать'!G26+1,FALSE)=0,"",HLOOKUP('[1]Соревнования'!$B$11,'[1]Разряды'!$AF$3:$BI$13,'H2H на печать'!G26+1,FALSE)),""))</f>
      </c>
    </row>
    <row r="27" spans="1:9" ht="51.75" customHeight="1" hidden="1">
      <c r="A27" s="28" t="str">
        <f t="shared" si="0"/>
        <v>z</v>
      </c>
      <c r="B27" s="87">
        <v>13</v>
      </c>
      <c r="C27" s="137">
        <f>_xlfn.IFERROR(VLOOKUP(B27,'[1]H2H Рафт-6М'!$N$30:$X$52,6,0),"")</f>
      </c>
      <c r="D27" s="137">
        <f>VLOOKUP(C27,'[1]Стартовый на печать'!$C$13:$F$44,4,0)</f>
      </c>
      <c r="E27" s="89">
        <f>VLOOKUP(C27,'[1]Стартовый на печать'!$C$13:$F$44,3,0)</f>
      </c>
      <c r="F27" s="88">
        <f>VLOOKUP(C27,'[1]Стартовый на печать'!$C$13:$F$44,2,0)</f>
      </c>
      <c r="G27" s="138">
        <f>IF(C27="","",VLOOKUP(B27,'[1]H2H Рафт-6М'!$N$30:$X$52,11,0))</f>
      </c>
      <c r="H27" s="139">
        <f t="shared" si="1"/>
      </c>
      <c r="I27" s="98">
        <f>IF($C$20="","",_xlfn.IFERROR(IF(HLOOKUP('[1]Соревнования'!$B$11,'[1]Разряды'!$AF$3:$BI$13,'H2H на печать'!G27+1,FALSE)=0,"",HLOOKUP('[1]Соревнования'!$B$11,'[1]Разряды'!$AF$3:$BI$13,'H2H на печать'!G27+1,FALSE)),""))</f>
      </c>
    </row>
    <row r="28" spans="1:9" ht="51.75" customHeight="1" hidden="1">
      <c r="A28" s="28" t="str">
        <f t="shared" si="0"/>
        <v>z</v>
      </c>
      <c r="B28" s="87">
        <v>14</v>
      </c>
      <c r="C28" s="137">
        <f>_xlfn.IFERROR(VLOOKUP(B28,'[1]H2H Рафт-6М'!$N$30:$X$52,6,0),"")</f>
      </c>
      <c r="D28" s="137">
        <f>VLOOKUP(C28,'[1]Стартовый на печать'!$C$13:$F$44,4,0)</f>
      </c>
      <c r="E28" s="89">
        <f>VLOOKUP(C28,'[1]Стартовый на печать'!$C$13:$F$44,3,0)</f>
      </c>
      <c r="F28" s="88">
        <f>VLOOKUP(C28,'[1]Стартовый на печать'!$C$13:$F$44,2,0)</f>
      </c>
      <c r="G28" s="138">
        <f>IF(C28="","",VLOOKUP(B28,'[1]H2H Рафт-6М'!$N$30:$X$52,11,0))</f>
      </c>
      <c r="H28" s="139">
        <f t="shared" si="1"/>
      </c>
      <c r="I28" s="98">
        <f>IF($C$20="","",_xlfn.IFERROR(IF(HLOOKUP('[1]Соревнования'!$B$11,'[1]Разряды'!$AF$3:$BI$13,'H2H на печать'!G28+1,FALSE)=0,"",HLOOKUP('[1]Соревнования'!$B$11,'[1]Разряды'!$AF$3:$BI$13,'H2H на печать'!G28+1,FALSE)),""))</f>
      </c>
    </row>
    <row r="29" spans="1:9" ht="51.75" customHeight="1" hidden="1">
      <c r="A29" s="28" t="str">
        <f t="shared" si="0"/>
        <v>z</v>
      </c>
      <c r="B29" s="87">
        <v>15</v>
      </c>
      <c r="C29" s="137">
        <f>_xlfn.IFERROR(VLOOKUP(B29,'[1]H2H Рафт-6М'!$N$30:$X$52,6,0),"")</f>
      </c>
      <c r="D29" s="137">
        <f>VLOOKUP(C29,'[1]Стартовый на печать'!$C$13:$F$44,4,0)</f>
      </c>
      <c r="E29" s="89">
        <f>VLOOKUP(C29,'[1]Стартовый на печать'!$C$13:$F$44,3,0)</f>
      </c>
      <c r="F29" s="88">
        <f>VLOOKUP(C29,'[1]Стартовый на печать'!$C$13:$F$44,2,0)</f>
      </c>
      <c r="G29" s="138">
        <f>IF(C29="","",VLOOKUP(B29,'[1]H2H Рафт-6М'!$N$30:$X$52,11,0))</f>
      </c>
      <c r="H29" s="139">
        <f t="shared" si="1"/>
      </c>
      <c r="I29" s="98">
        <f>IF($C$20="","",_xlfn.IFERROR(IF(HLOOKUP('[1]Соревнования'!$B$11,'[1]Разряды'!$AF$3:$BI$13,'H2H на печать'!G29+1,FALSE)=0,"",HLOOKUP('[1]Соревнования'!$B$11,'[1]Разряды'!$AF$3:$BI$13,'H2H на печать'!G29+1,FALSE)),""))</f>
      </c>
    </row>
    <row r="30" spans="1:9" ht="51.75" customHeight="1" hidden="1">
      <c r="A30" s="28" t="str">
        <f t="shared" si="0"/>
        <v>z</v>
      </c>
      <c r="B30" s="87">
        <v>16</v>
      </c>
      <c r="C30" s="137">
        <f>_xlfn.IFERROR(VLOOKUP(B30,'[1]H2H Рафт-6М'!$N$30:$X$52,6,0),"")</f>
      </c>
      <c r="D30" s="137">
        <f>VLOOKUP(C30,'[1]Стартовый на печать'!$C$13:$F$44,4,0)</f>
      </c>
      <c r="E30" s="89">
        <f>VLOOKUP(C30,'[1]Стартовый на печать'!$C$13:$F$44,3,0)</f>
      </c>
      <c r="F30" s="88">
        <f>VLOOKUP(C30,'[1]Стартовый на печать'!$C$13:$F$44,2,0)</f>
      </c>
      <c r="G30" s="138">
        <f>IF(C30="","",VLOOKUP(B30,'[1]H2H Рафт-6М'!$N$30:$X$52,11,0))</f>
      </c>
      <c r="H30" s="139">
        <f t="shared" si="1"/>
      </c>
      <c r="I30" s="98">
        <f>IF($C$20="","",_xlfn.IFERROR(IF(HLOOKUP('[1]Соревнования'!$B$11,'[1]Разряды'!$AF$3:$BI$13,'H2H на печать'!G30+1,FALSE)=0,"",HLOOKUP('[1]Соревнования'!$B$11,'[1]Разряды'!$AF$3:$BI$13,'H2H на печать'!G30+1,FALSE)),""))</f>
      </c>
    </row>
    <row r="31" spans="1:9" ht="51.75" customHeight="1" hidden="1">
      <c r="A31" s="28" t="str">
        <f t="shared" si="0"/>
        <v>z</v>
      </c>
      <c r="B31" s="87">
        <v>17</v>
      </c>
      <c r="C31" s="137">
        <f>_xlfn.IFERROR(VLOOKUP(B31,'[1]H2H Рафт-6М'!$A$16:$L$64,7,0),"")</f>
      </c>
      <c r="D31" s="137">
        <f>VLOOKUP(C31,'[1]Стартовый на печать'!$C$13:$F$44,4,0)</f>
      </c>
      <c r="E31" s="89">
        <f>VLOOKUP(C31,'[1]Стартовый на печать'!$C$13:$F$44,3,0)</f>
      </c>
      <c r="F31" s="88">
        <f>VLOOKUP(C31,'[1]Стартовый на печать'!$C$13:$F$44,2,0)</f>
      </c>
      <c r="G31" s="138">
        <f>IF(C31="","",VLOOKUP(B31,'[1]H2H Рафт-6М'!$A$16:$L$64,12,0))</f>
      </c>
      <c r="H31" s="139">
        <f t="shared" si="1"/>
      </c>
      <c r="I31" s="98">
        <f>IF($C$20="","",_xlfn.IFERROR(IF(HLOOKUP('[1]Соревнования'!$B$11,'[1]Разряды'!$AF$3:$BI$13,'H2H на печать'!G31+1,FALSE)=0,"",HLOOKUP('[1]Соревнования'!$B$11,'[1]Разряды'!$AF$3:$BI$13,'H2H на печать'!G31+1,FALSE)),""))</f>
      </c>
    </row>
    <row r="32" spans="1:9" ht="51.75" customHeight="1" hidden="1">
      <c r="A32" s="28" t="str">
        <f t="shared" si="0"/>
        <v>z</v>
      </c>
      <c r="B32" s="87">
        <v>18</v>
      </c>
      <c r="C32" s="137">
        <f>_xlfn.IFERROR(VLOOKUP(B32,'[1]H2H Рафт-6М'!$A$16:$L$64,7,0),"")</f>
      </c>
      <c r="D32" s="137">
        <f>VLOOKUP(C32,'[1]Стартовый на печать'!$C$13:$F$44,4,0)</f>
      </c>
      <c r="E32" s="89">
        <f>VLOOKUP(C32,'[1]Стартовый на печать'!$C$13:$F$44,3,0)</f>
      </c>
      <c r="F32" s="88">
        <f>VLOOKUP(C32,'[1]Стартовый на печать'!$C$13:$F$44,2,0)</f>
      </c>
      <c r="G32" s="138">
        <f>IF(C32="","",VLOOKUP(B32,'[1]H2H Рафт-6М'!$A$16:$L$64,12,0))</f>
      </c>
      <c r="H32" s="139">
        <f t="shared" si="1"/>
      </c>
      <c r="I32" s="98">
        <f>IF($C$20="","",_xlfn.IFERROR(IF(HLOOKUP('[1]Соревнования'!$B$11,'[1]Разряды'!$AF$3:$BI$13,'H2H на печать'!G32+1,FALSE)=0,"",HLOOKUP('[1]Соревнования'!$B$11,'[1]Разряды'!$AF$3:$BI$13,'H2H на печать'!G32+1,FALSE)),""))</f>
      </c>
    </row>
    <row r="33" spans="1:9" ht="51.75" customHeight="1" hidden="1">
      <c r="A33" s="28" t="str">
        <f t="shared" si="0"/>
        <v>z</v>
      </c>
      <c r="B33" s="87">
        <v>19</v>
      </c>
      <c r="C33" s="137">
        <f>_xlfn.IFERROR(VLOOKUP(B33,'[1]H2H Рафт-6М'!$A$16:$L$64,7,0),"")</f>
      </c>
      <c r="D33" s="137">
        <f>VLOOKUP(C33,'[1]Стартовый на печать'!$C$13:$F$44,4,0)</f>
      </c>
      <c r="E33" s="89">
        <f>VLOOKUP(C33,'[1]Стартовый на печать'!$C$13:$F$44,3,0)</f>
      </c>
      <c r="F33" s="88">
        <f>VLOOKUP(C33,'[1]Стартовый на печать'!$C$13:$F$44,2,0)</f>
      </c>
      <c r="G33" s="138">
        <f>IF(C33="","",VLOOKUP(B33,'[1]H2H Рафт-6М'!$A$16:$L$64,12,0))</f>
      </c>
      <c r="H33" s="139">
        <f t="shared" si="1"/>
      </c>
      <c r="I33" s="98">
        <f>IF($C$20="","",_xlfn.IFERROR(IF(HLOOKUP('[1]Соревнования'!$B$11,'[1]Разряды'!$AF$3:$BI$13,'H2H на печать'!G33+1,FALSE)=0,"",HLOOKUP('[1]Соревнования'!$B$11,'[1]Разряды'!$AF$3:$BI$13,'H2H на печать'!G33+1,FALSE)),""))</f>
      </c>
    </row>
    <row r="34" spans="1:9" ht="51.75" customHeight="1" hidden="1">
      <c r="A34" s="28" t="str">
        <f t="shared" si="0"/>
        <v>z</v>
      </c>
      <c r="B34" s="87">
        <v>20</v>
      </c>
      <c r="C34" s="137">
        <f>_xlfn.IFERROR(VLOOKUP(B34,'[1]H2H Рафт-6М'!$A$16:$L$64,7,0),"")</f>
      </c>
      <c r="D34" s="137">
        <f>VLOOKUP(C34,'[1]Стартовый на печать'!$C$13:$F$44,4,0)</f>
      </c>
      <c r="E34" s="89">
        <f>VLOOKUP(C34,'[1]Стартовый на печать'!$C$13:$F$44,3,0)</f>
      </c>
      <c r="F34" s="88">
        <f>VLOOKUP(C34,'[1]Стартовый на печать'!$C$13:$F$44,2,0)</f>
      </c>
      <c r="G34" s="138">
        <f>IF(C34="","",VLOOKUP(B34,'[1]H2H Рафт-6М'!$A$16:$L$64,12,0))</f>
      </c>
      <c r="H34" s="139">
        <f t="shared" si="1"/>
      </c>
      <c r="I34" s="98">
        <f>IF($C$20="","",_xlfn.IFERROR(IF(HLOOKUP('[1]Соревнования'!$B$11,'[1]Разряды'!$AF$3:$BI$13,'H2H на печать'!G34+1,FALSE)=0,"",HLOOKUP('[1]Соревнования'!$B$11,'[1]Разряды'!$AF$3:$BI$13,'H2H на печать'!G34+1,FALSE)),""))</f>
      </c>
    </row>
    <row r="35" spans="1:9" ht="51.75" customHeight="1" hidden="1">
      <c r="A35" s="28" t="str">
        <f t="shared" si="0"/>
        <v>z</v>
      </c>
      <c r="B35" s="87">
        <v>21</v>
      </c>
      <c r="C35" s="137">
        <f>_xlfn.IFERROR(VLOOKUP(B35,'[1]H2H Рафт-6М'!$A$16:$L$64,7,0),"")</f>
      </c>
      <c r="D35" s="137">
        <f>VLOOKUP(C35,'[1]Стартовый на печать'!$C$13:$F$44,4,0)</f>
      </c>
      <c r="E35" s="89">
        <f>VLOOKUP(C35,'[1]Стартовый на печать'!$C$13:$F$44,3,0)</f>
      </c>
      <c r="F35" s="88">
        <f>VLOOKUP(C35,'[1]Стартовый на печать'!$C$13:$F$44,2,0)</f>
      </c>
      <c r="G35" s="138">
        <f>IF(C35="","",VLOOKUP(B35,'[1]H2H Рафт-6М'!$A$16:$L$64,12,0))</f>
      </c>
      <c r="H35" s="139">
        <f t="shared" si="1"/>
      </c>
      <c r="I35" s="98">
        <f>IF($C$20="","",_xlfn.IFERROR(IF(HLOOKUP('[1]Соревнования'!$B$11,'[1]Разряды'!$AF$3:$BI$13,'H2H на печать'!G35+1,FALSE)=0,"",HLOOKUP('[1]Соревнования'!$B$11,'[1]Разряды'!$AF$3:$BI$13,'H2H на печать'!G35+1,FALSE)),""))</f>
      </c>
    </row>
    <row r="36" spans="1:9" ht="51.75" customHeight="1" hidden="1">
      <c r="A36" s="28" t="str">
        <f t="shared" si="0"/>
        <v>z</v>
      </c>
      <c r="B36" s="87">
        <v>22</v>
      </c>
      <c r="C36" s="137">
        <f>_xlfn.IFERROR(VLOOKUP(B36,'[1]H2H Рафт-6М'!$A$16:$L$64,7,0),"")</f>
      </c>
      <c r="D36" s="137">
        <f>VLOOKUP(C36,'[1]Стартовый на печать'!$C$13:$F$44,4,0)</f>
      </c>
      <c r="E36" s="89">
        <f>VLOOKUP(C36,'[1]Стартовый на печать'!$C$13:$F$44,3,0)</f>
      </c>
      <c r="F36" s="88">
        <f>VLOOKUP(C36,'[1]Стартовый на печать'!$C$13:$F$44,2,0)</f>
      </c>
      <c r="G36" s="138">
        <f>IF(C36="","",VLOOKUP(B36,'[1]H2H Рафт-6М'!$A$16:$L$64,12,0))</f>
      </c>
      <c r="H36" s="139">
        <f t="shared" si="1"/>
      </c>
      <c r="I36" s="98">
        <f>IF($C$20="","",_xlfn.IFERROR(IF(HLOOKUP('[1]Соревнования'!$B$11,'[1]Разряды'!$AF$3:$BI$13,'H2H на печать'!G36+1,FALSE)=0,"",HLOOKUP('[1]Соревнования'!$B$11,'[1]Разряды'!$AF$3:$BI$13,'H2H на печать'!G36+1,FALSE)),""))</f>
      </c>
    </row>
    <row r="37" spans="1:9" ht="51.75" customHeight="1" hidden="1">
      <c r="A37" s="28" t="str">
        <f t="shared" si="0"/>
        <v>z</v>
      </c>
      <c r="B37" s="87">
        <v>23</v>
      </c>
      <c r="C37" s="137">
        <f>_xlfn.IFERROR(VLOOKUP(B37,'[1]H2H Рафт-6М'!$A$16:$L$64,7,0),"")</f>
      </c>
      <c r="D37" s="137">
        <f>VLOOKUP(C37,'[1]Стартовый на печать'!$C$13:$F$44,4,0)</f>
      </c>
      <c r="E37" s="89">
        <f>VLOOKUP(C37,'[1]Стартовый на печать'!$C$13:$F$44,3,0)</f>
      </c>
      <c r="F37" s="88">
        <f>VLOOKUP(C37,'[1]Стартовый на печать'!$C$13:$F$44,2,0)</f>
      </c>
      <c r="G37" s="138">
        <f>IF(C37="","",VLOOKUP(B37,'[1]H2H Рафт-6М'!$A$16:$L$64,12,0))</f>
      </c>
      <c r="H37" s="139">
        <f t="shared" si="1"/>
      </c>
      <c r="I37" s="98">
        <f>IF($C$20="","",_xlfn.IFERROR(IF(HLOOKUP('[1]Соревнования'!$B$11,'[1]Разряды'!$AF$3:$BI$13,'H2H на печать'!G37+1,FALSE)=0,"",HLOOKUP('[1]Соревнования'!$B$11,'[1]Разряды'!$AF$3:$BI$13,'H2H на печать'!G37+1,FALSE)),""))</f>
      </c>
    </row>
    <row r="38" spans="1:9" ht="51.75" customHeight="1" hidden="1">
      <c r="A38" s="28" t="str">
        <f t="shared" si="0"/>
        <v>z</v>
      </c>
      <c r="B38" s="87">
        <v>24</v>
      </c>
      <c r="C38" s="137">
        <f>_xlfn.IFERROR(VLOOKUP(B38,'[1]H2H Рафт-6М'!$A$16:$L$64,7,0),"")</f>
      </c>
      <c r="D38" s="137">
        <f>VLOOKUP(C38,'[1]Стартовый на печать'!$C$13:$F$44,4,0)</f>
      </c>
      <c r="E38" s="89">
        <f>VLOOKUP(C38,'[1]Стартовый на печать'!$C$13:$F$44,3,0)</f>
      </c>
      <c r="F38" s="88">
        <f>VLOOKUP(C38,'[1]Стартовый на печать'!$C$13:$F$44,2,0)</f>
      </c>
      <c r="G38" s="138">
        <f>IF(C38="","",VLOOKUP(B38,'[1]H2H Рафт-6М'!$A$16:$L$64,12,0))</f>
      </c>
      <c r="H38" s="139">
        <f t="shared" si="1"/>
      </c>
      <c r="I38" s="98">
        <f>IF($C$20="","",_xlfn.IFERROR(IF(HLOOKUP('[1]Соревнования'!$B$11,'[1]Разряды'!$AF$3:$BI$13,'H2H на печать'!G38+1,FALSE)=0,"",HLOOKUP('[1]Соревнования'!$B$11,'[1]Разряды'!$AF$3:$BI$13,'H2H на печать'!G38+1,FALSE)),""))</f>
      </c>
    </row>
    <row r="39" spans="1:9" ht="51.75" customHeight="1" hidden="1">
      <c r="A39" s="28" t="str">
        <f t="shared" si="0"/>
        <v>z</v>
      </c>
      <c r="B39" s="87">
        <v>25</v>
      </c>
      <c r="C39" s="137">
        <f>_xlfn.IFERROR(VLOOKUP(B39,'[1]H2H Рафт-6М'!$A$16:$L$64,7,0),"")</f>
      </c>
      <c r="D39" s="137">
        <f>VLOOKUP(C39,'[1]Стартовый на печать'!$C$13:$F$44,4,0)</f>
      </c>
      <c r="E39" s="89">
        <f>VLOOKUP(C39,'[1]Стартовый на печать'!$C$13:$F$44,3,0)</f>
      </c>
      <c r="F39" s="88">
        <f>VLOOKUP(C39,'[1]Стартовый на печать'!$C$13:$F$44,2,0)</f>
      </c>
      <c r="G39" s="138">
        <f>IF(C39="","",VLOOKUP(B39,'[1]H2H Рафт-6М'!$A$16:$L$64,12,0))</f>
      </c>
      <c r="H39" s="139">
        <f t="shared" si="1"/>
      </c>
      <c r="I39" s="98">
        <f>IF($C$20="","",_xlfn.IFERROR(IF(HLOOKUP('[1]Соревнования'!$B$11,'[1]Разряды'!$AF$3:$BI$13,'H2H на печать'!G39+1,FALSE)=0,"",HLOOKUP('[1]Соревнования'!$B$11,'[1]Разряды'!$AF$3:$BI$13,'H2H на печать'!G39+1,FALSE)),""))</f>
      </c>
    </row>
    <row r="40" spans="1:9" ht="51.75" customHeight="1" hidden="1">
      <c r="A40" s="28" t="str">
        <f t="shared" si="0"/>
        <v>z</v>
      </c>
      <c r="B40" s="87">
        <v>26</v>
      </c>
      <c r="C40" s="137">
        <f>_xlfn.IFERROR(VLOOKUP(B40,'[1]H2H Рафт-6М'!$A$16:$L$64,7,0),"")</f>
      </c>
      <c r="D40" s="137">
        <f>VLOOKUP(C40,'[1]Стартовый на печать'!$C$13:$F$44,4,0)</f>
      </c>
      <c r="E40" s="89">
        <f>VLOOKUP(C40,'[1]Стартовый на печать'!$C$13:$F$44,3,0)</f>
      </c>
      <c r="F40" s="88">
        <f>VLOOKUP(C40,'[1]Стартовый на печать'!$C$13:$F$44,2,0)</f>
      </c>
      <c r="G40" s="138">
        <f>IF(C40="","",VLOOKUP(B40,'[1]H2H Рафт-6М'!$A$16:$L$64,12,0))</f>
      </c>
      <c r="H40" s="139">
        <f t="shared" si="1"/>
      </c>
      <c r="I40" s="98">
        <f>IF($C$20="","",_xlfn.IFERROR(IF(HLOOKUP('[1]Соревнования'!$B$11,'[1]Разряды'!$AF$3:$BI$13,'H2H на печать'!G40+1,FALSE)=0,"",HLOOKUP('[1]Соревнования'!$B$11,'[1]Разряды'!$AF$3:$BI$13,'H2H на печать'!G40+1,FALSE)),""))</f>
      </c>
    </row>
    <row r="41" spans="1:9" ht="51.75" customHeight="1" hidden="1">
      <c r="A41" s="28" t="str">
        <f t="shared" si="0"/>
        <v>z</v>
      </c>
      <c r="B41" s="87">
        <v>27</v>
      </c>
      <c r="C41" s="137">
        <f>_xlfn.IFERROR(VLOOKUP(B41,'[1]H2H Рафт-6М'!$A$16:$L$64,7,0),"")</f>
      </c>
      <c r="D41" s="137">
        <f>VLOOKUP(C41,'[1]Стартовый на печать'!$C$13:$F$44,4,0)</f>
      </c>
      <c r="E41" s="89">
        <f>VLOOKUP(C41,'[1]Стартовый на печать'!$C$13:$F$44,3,0)</f>
      </c>
      <c r="F41" s="88">
        <f>VLOOKUP(C41,'[1]Стартовый на печать'!$C$13:$F$44,2,0)</f>
      </c>
      <c r="G41" s="138">
        <f>IF(C41="","",VLOOKUP(B41,'[1]H2H Рафт-6М'!$A$16:$L$64,12,0))</f>
      </c>
      <c r="H41" s="139">
        <f t="shared" si="1"/>
      </c>
      <c r="I41" s="98">
        <f>IF($C$20="","",_xlfn.IFERROR(IF(HLOOKUP('[1]Соревнования'!$B$11,'[1]Разряды'!$AF$3:$BI$13,'H2H на печать'!G41+1,FALSE)=0,"",HLOOKUP('[1]Соревнования'!$B$11,'[1]Разряды'!$AF$3:$BI$13,'H2H на печать'!G41+1,FALSE)),""))</f>
      </c>
    </row>
    <row r="42" spans="1:9" ht="51.75" customHeight="1" hidden="1">
      <c r="A42" s="28" t="str">
        <f t="shared" si="0"/>
        <v>z</v>
      </c>
      <c r="B42" s="87">
        <v>28</v>
      </c>
      <c r="C42" s="137">
        <f>_xlfn.IFERROR(VLOOKUP(B42,'[1]H2H Рафт-6М'!$A$16:$L$64,7,0),"")</f>
      </c>
      <c r="D42" s="137">
        <f>VLOOKUP(C42,'[1]Стартовый на печать'!$C$13:$F$44,4,0)</f>
      </c>
      <c r="E42" s="89">
        <f>VLOOKUP(C42,'[1]Стартовый на печать'!$C$13:$F$44,3,0)</f>
      </c>
      <c r="F42" s="88">
        <f>VLOOKUP(C42,'[1]Стартовый на печать'!$C$13:$F$44,2,0)</f>
      </c>
      <c r="G42" s="138">
        <f>IF(C42="","",VLOOKUP(B42,'[1]H2H Рафт-6М'!$A$16:$L$64,12,0))</f>
      </c>
      <c r="H42" s="139">
        <f t="shared" si="1"/>
      </c>
      <c r="I42" s="98">
        <f>IF($C$20="","",_xlfn.IFERROR(IF(HLOOKUP('[1]Соревнования'!$B$11,'[1]Разряды'!$AF$3:$BI$13,'H2H на печать'!G42+1,FALSE)=0,"",HLOOKUP('[1]Соревнования'!$B$11,'[1]Разряды'!$AF$3:$BI$13,'H2H на печать'!G42+1,FALSE)),""))</f>
      </c>
    </row>
    <row r="43" spans="1:9" ht="51.75" customHeight="1" hidden="1">
      <c r="A43" s="28" t="str">
        <f t="shared" si="0"/>
        <v>z</v>
      </c>
      <c r="B43" s="87">
        <v>29</v>
      </c>
      <c r="C43" s="137">
        <f>_xlfn.IFERROR(VLOOKUP(B43,'[1]H2H Рафт-6М'!$A$16:$L$64,7,0),"")</f>
      </c>
      <c r="D43" s="137">
        <f>VLOOKUP(C43,'[1]Стартовый на печать'!$C$13:$F$44,4,0)</f>
      </c>
      <c r="E43" s="89">
        <f>VLOOKUP(C43,'[1]Стартовый на печать'!$C$13:$F$44,3,0)</f>
      </c>
      <c r="F43" s="88">
        <f>VLOOKUP(C43,'[1]Стартовый на печать'!$C$13:$F$44,2,0)</f>
      </c>
      <c r="G43" s="138">
        <f>IF(C43="","",VLOOKUP(B43,'[1]H2H Рафт-6М'!$A$16:$L$64,12,0))</f>
      </c>
      <c r="H43" s="139">
        <f t="shared" si="1"/>
      </c>
      <c r="I43" s="98">
        <f>IF($C$20="","",_xlfn.IFERROR(IF(HLOOKUP('[1]Соревнования'!$B$11,'[1]Разряды'!$AF$3:$BI$13,'H2H на печать'!G43+1,FALSE)=0,"",HLOOKUP('[1]Соревнования'!$B$11,'[1]Разряды'!$AF$3:$BI$13,'H2H на печать'!G43+1,FALSE)),""))</f>
      </c>
    </row>
    <row r="44" spans="1:9" ht="51.75" customHeight="1" hidden="1">
      <c r="A44" s="28" t="str">
        <f t="shared" si="0"/>
        <v>z</v>
      </c>
      <c r="B44" s="87">
        <v>30</v>
      </c>
      <c r="C44" s="137">
        <f>_xlfn.IFERROR(VLOOKUP(B44,'[1]H2H Рафт-6М'!$A$16:$L$64,7,0),"")</f>
      </c>
      <c r="D44" s="137">
        <f>VLOOKUP(C44,'[1]Стартовый на печать'!$C$13:$F$44,4,0)</f>
      </c>
      <c r="E44" s="89">
        <f>VLOOKUP(C44,'[1]Стартовый на печать'!$C$13:$F$44,3,0)</f>
      </c>
      <c r="F44" s="88">
        <f>VLOOKUP(C44,'[1]Стартовый на печать'!$C$13:$F$44,2,0)</f>
      </c>
      <c r="G44" s="138">
        <f>IF(C44="","",VLOOKUP(B44,'[1]H2H Рафт-6М'!$A$16:$L$64,12,0))</f>
      </c>
      <c r="H44" s="139">
        <f t="shared" si="1"/>
      </c>
      <c r="I44" s="98">
        <f>IF($C$20="","",_xlfn.IFERROR(IF(HLOOKUP('[1]Соревнования'!$B$11,'[1]Разряды'!$AF$3:$BI$13,'H2H на печать'!G44+1,FALSE)=0,"",HLOOKUP('[1]Соревнования'!$B$11,'[1]Разряды'!$AF$3:$BI$13,'H2H на печать'!G44+1,FALSE)),""))</f>
      </c>
    </row>
    <row r="45" spans="1:9" ht="20.25" hidden="1">
      <c r="A45" s="28" t="str">
        <f t="shared" si="0"/>
        <v>z</v>
      </c>
      <c r="B45" s="87">
        <v>31</v>
      </c>
      <c r="C45" s="137">
        <f>_xlfn.IFERROR(VLOOKUP(B45,'[1]H2H Рафт-6М'!$A$16:$L$64,7,0),"")</f>
      </c>
      <c r="D45" s="137">
        <f>VLOOKUP(C45,'[1]Стартовый на печать'!$C$13:$F$44,4,0)</f>
      </c>
      <c r="E45" s="89">
        <f>VLOOKUP(C45,'[1]Стартовый на печать'!$C$13:$F$44,3,0)</f>
      </c>
      <c r="F45" s="88">
        <f>VLOOKUP(C45,'[1]Стартовый на печать'!$C$13:$F$44,2,0)</f>
      </c>
      <c r="G45" s="138">
        <f>IF(C45="","",VLOOKUP(B45,'[1]H2H Рафт-6М'!$A$16:$L$64,12,0))</f>
      </c>
      <c r="H45" s="139">
        <f t="shared" si="1"/>
      </c>
      <c r="I45" s="98">
        <f>IF($C$20="","",_xlfn.IFERROR(IF(HLOOKUP('[1]Соревнования'!$B$11,'[1]Разряды'!$AF$3:$BI$13,'H2H на печать'!G45+1,FALSE)=0,"",HLOOKUP('[1]Соревнования'!$B$11,'[1]Разряды'!$AF$3:$BI$13,'H2H на печать'!G45+1,FALSE)),""))</f>
      </c>
    </row>
    <row r="46" spans="1:9" ht="20.25" hidden="1">
      <c r="A46" s="28" t="str">
        <f t="shared" si="0"/>
        <v>z</v>
      </c>
      <c r="B46" s="87">
        <v>32</v>
      </c>
      <c r="C46" s="137">
        <f>_xlfn.IFERROR(VLOOKUP(B46,'[1]H2H Рафт-6М'!$A$16:$L$64,7,0),"")</f>
      </c>
      <c r="D46" s="137">
        <f>VLOOKUP(C46,'[1]Стартовый на печать'!$C$13:$F$44,4,0)</f>
      </c>
      <c r="E46" s="89">
        <f>VLOOKUP(C46,'[1]Стартовый на печать'!$C$13:$F$44,3,0)</f>
      </c>
      <c r="F46" s="88">
        <f>VLOOKUP(C46,'[1]Стартовый на печать'!$C$13:$F$44,2,0)</f>
      </c>
      <c r="G46" s="138">
        <f>IF(C46="","",VLOOKUP(B46,'[1]H2H Рафт-6М'!$A$16:$L$64,12,0))</f>
      </c>
      <c r="H46" s="139">
        <f t="shared" si="1"/>
      </c>
      <c r="I46" s="98">
        <f>IF($C$20="","",_xlfn.IFERROR(IF(HLOOKUP('[1]Соревнования'!$B$11,'[1]Разряды'!$AF$3:$BI$13,'H2H на печать'!G46+1,FALSE)=0,"",HLOOKUP('[1]Соревнования'!$B$11,'[1]Разряды'!$AF$3:$BI$13,'H2H на печать'!G46+1,FALSE)),""))</f>
      </c>
    </row>
    <row r="47" spans="1:9" ht="15">
      <c r="A47" s="85">
        <f>IF(C48="","z","")</f>
      </c>
      <c r="B47" s="94" t="str">
        <f>'[1]Соревнования'!B14</f>
        <v>R-6 женщины</v>
      </c>
      <c r="C47" s="94"/>
      <c r="D47" s="94"/>
      <c r="E47" s="94"/>
      <c r="F47" s="94"/>
      <c r="G47" s="94"/>
      <c r="H47" s="94"/>
      <c r="I47" s="94"/>
    </row>
    <row r="48" spans="1:9" ht="54" customHeight="1">
      <c r="A48" s="28">
        <f t="shared" si="0"/>
      </c>
      <c r="B48" s="87">
        <v>1</v>
      </c>
      <c r="C48" s="137" t="s">
        <v>32</v>
      </c>
      <c r="D48" s="137">
        <f>_xlfn.IFERROR(VLOOKUP(C48,'[1]Стартовый на печать'!$C$48:$F$60,4,0),"")</f>
        <v>37</v>
      </c>
      <c r="E48" s="89" t="str">
        <f>'[1]Стартовый на печать'!E48</f>
        <v>Павлович Татьяна (б/р), Егорова Анастасия (б/р), Марусик Вера (б/р), Павлович Анастасия (б/р), Павлова Полина (б/р), Бурмак Ксения (б/р)</v>
      </c>
      <c r="F48" s="88" t="s">
        <v>28</v>
      </c>
      <c r="G48" s="138">
        <v>1</v>
      </c>
      <c r="H48" s="139">
        <v>200</v>
      </c>
      <c r="I48" s="98">
        <f>IF($C$53="","",_xlfn.IFERROR(IF(HLOOKUP('[1]Соревнования'!$B$11,'[1]Разряды'!$AF$3:$BI$13,'H2H на печать'!G48+1,FALSE)=0,"",HLOOKUP('[1]Соревнования'!$B$11,'[1]Разряды'!$AF$3:$BI$13,'H2H на печать'!G48+1,FALSE)),""))</f>
      </c>
    </row>
    <row r="49" spans="1:9" ht="54" customHeight="1">
      <c r="A49" s="28">
        <f t="shared" si="0"/>
      </c>
      <c r="B49" s="87">
        <v>2</v>
      </c>
      <c r="C49" s="137" t="s">
        <v>33</v>
      </c>
      <c r="D49" s="137">
        <f>_xlfn.IFERROR(VLOOKUP(C49,'[1]Стартовый на печать'!$C$48:$F$60,4,0),"")</f>
        <v>32</v>
      </c>
      <c r="E49" s="89" t="str">
        <f>'[1]Стартовый на печать'!E49</f>
        <v>Зверева Мария (б/р), Козырева Эльвира (б/р), Гришина Анна (б/р), Костенко Катя (б/р), Лукина Ульяна (3юн, 2009), Витвицкая Маша (б/р)</v>
      </c>
      <c r="F49" s="88" t="s">
        <v>28</v>
      </c>
      <c r="G49" s="138">
        <v>2</v>
      </c>
      <c r="H49" s="139">
        <v>190</v>
      </c>
      <c r="I49" s="98">
        <f>IF($C$53="","",_xlfn.IFERROR(IF(HLOOKUP('[1]Соревнования'!$B$11,'[1]Разряды'!$AF$3:$BI$13,'H2H на печать'!G49+1,FALSE)=0,"",HLOOKUP('[1]Соревнования'!$B$11,'[1]Разряды'!$AF$3:$BI$13,'H2H на печать'!G49+1,FALSE)),""))</f>
      </c>
    </row>
    <row r="50" spans="1:9" ht="54" customHeight="1" hidden="1">
      <c r="A50" s="28" t="str">
        <f t="shared" si="0"/>
        <v>z</v>
      </c>
      <c r="B50" s="87">
        <v>3</v>
      </c>
      <c r="C50" s="137">
        <f>_xlfn.IFERROR(VLOOKUP(B50,'[1]H2H Рафт-6Ж'!$AX$36:$BG$38,5,0),"")</f>
      </c>
      <c r="D50" s="137">
        <f>VLOOKUP(C50,'[1]Стартовый на печать'!$C$48:$F$79,4,0)</f>
      </c>
      <c r="E50" s="89">
        <f>VLOOKUP(C50,'[1]Стартовый на печать'!$C$48:$F$79,3,0)</f>
      </c>
      <c r="F50" s="88">
        <f>VLOOKUP(C50,'[1]Стартовый на печать'!$C$48:$F$79,2,0)</f>
      </c>
      <c r="G50" s="138">
        <f>IF(C50="","",MIN(VLOOKUP(B50,'[1]H2H Рафт-6Ж'!$AX$36:$BG$38,10,0),B50))</f>
      </c>
      <c r="H50" s="139">
        <f t="shared" si="1"/>
      </c>
      <c r="I50" s="98">
        <f>IF($C$53="","",_xlfn.IFERROR(IF(HLOOKUP('[1]Соревнования'!$B$11,'[1]Разряды'!$AF$3:$BI$13,'H2H на печать'!G50+1,FALSE)=0,"",HLOOKUP('[1]Соревнования'!$B$11,'[1]Разряды'!$AF$3:$BI$13,'H2H на печать'!G50+1,FALSE)),""))</f>
      </c>
    </row>
    <row r="51" spans="1:9" ht="54" customHeight="1" hidden="1">
      <c r="A51" s="28" t="str">
        <f t="shared" si="0"/>
        <v>z</v>
      </c>
      <c r="B51" s="87">
        <v>4</v>
      </c>
      <c r="C51" s="137">
        <f>_xlfn.IFERROR(VLOOKUP(B51,'[1]H2H Рафт-6Ж'!$AX$36:$BG$38,5,0),"")</f>
      </c>
      <c r="D51" s="137">
        <f>VLOOKUP(C51,'[1]Стартовый на печать'!$C$48:$F$79,4,0)</f>
      </c>
      <c r="E51" s="89">
        <f>VLOOKUP(C51,'[1]Стартовый на печать'!$C$48:$F$79,3,0)</f>
      </c>
      <c r="F51" s="88">
        <f>VLOOKUP(C51,'[1]Стартовый на печать'!$C$48:$F$79,2,0)</f>
      </c>
      <c r="G51" s="138">
        <f>IF(C51="","",MIN(VLOOKUP(B51,'[1]H2H Рафт-6Ж'!$AX$36:$BG$38,10,0),B51))</f>
      </c>
      <c r="H51" s="139">
        <f t="shared" si="1"/>
      </c>
      <c r="I51" s="98">
        <f>IF($C$53="","",_xlfn.IFERROR(IF(HLOOKUP('[1]Соревнования'!$B$11,'[1]Разряды'!$AF$3:$BI$13,'H2H на печать'!G51+1,FALSE)=0,"",HLOOKUP('[1]Соревнования'!$B$11,'[1]Разряды'!$AF$3:$BI$13,'H2H на печать'!G51+1,FALSE)),""))</f>
      </c>
    </row>
    <row r="52" spans="1:9" ht="51.75" customHeight="1" hidden="1">
      <c r="A52" s="28" t="str">
        <f t="shared" si="0"/>
        <v>z</v>
      </c>
      <c r="B52" s="87">
        <v>5</v>
      </c>
      <c r="C52" s="137">
        <f>_xlfn.IFERROR(VLOOKUP(B52,'[1]H2H Рафт-6Ж'!$Z$32:$AJ$51,6,0),"")</f>
      </c>
      <c r="D52" s="137">
        <f>VLOOKUP(C52,'[1]Стартовый на печать'!$C$48:$F$79,4,0)</f>
      </c>
      <c r="E52" s="89">
        <f>VLOOKUP(C52,'[1]Стартовый на печать'!$C$48:$F$79,3,0)</f>
      </c>
      <c r="F52" s="88">
        <f>VLOOKUP(C52,'[1]Стартовый на печать'!$C$48:$F$79,2,0)</f>
      </c>
      <c r="G52" s="138">
        <f>IF(C52="","",VLOOKUP(B52,'[1]H2H Рафт-6Ж'!$Z$32:$AJ$51,11,0))</f>
      </c>
      <c r="H52" s="139">
        <f t="shared" si="1"/>
      </c>
      <c r="I52" s="98">
        <f>IF($C$53="","",_xlfn.IFERROR(IF(HLOOKUP('[1]Соревнования'!$B$11,'[1]Разряды'!$AF$3:$BI$13,'H2H на печать'!G52+1,FALSE)=0,"",HLOOKUP('[1]Соревнования'!$B$11,'[1]Разряды'!$AF$3:$BI$13,'H2H на печать'!G52+1,FALSE)),""))</f>
      </c>
    </row>
    <row r="53" spans="1:9" ht="51.75" customHeight="1" hidden="1">
      <c r="A53" s="28" t="str">
        <f t="shared" si="0"/>
        <v>z</v>
      </c>
      <c r="B53" s="87">
        <v>6</v>
      </c>
      <c r="C53" s="137">
        <f>_xlfn.IFERROR(VLOOKUP(B53,'[1]H2H Рафт-6Ж'!$Z$32:$AJ$51,6,0),"")</f>
      </c>
      <c r="D53" s="137">
        <f>VLOOKUP(C53,'[1]Стартовый на печать'!$C$48:$F$79,4,0)</f>
      </c>
      <c r="E53" s="89">
        <f>VLOOKUP(C53,'[1]Стартовый на печать'!$C$48:$F$79,3,0)</f>
      </c>
      <c r="F53" s="88">
        <f>VLOOKUP(C53,'[1]Стартовый на печать'!$C$48:$F$79,2,0)</f>
      </c>
      <c r="G53" s="138">
        <f>IF(C53="","",VLOOKUP(B53,'[1]H2H Рафт-6Ж'!$Z$32:$AJ$51,11,0))</f>
      </c>
      <c r="H53" s="139">
        <f t="shared" si="1"/>
      </c>
      <c r="I53" s="98">
        <f>IF($C$53="","",_xlfn.IFERROR(IF(HLOOKUP('[1]Соревнования'!$B$11,'[1]Разряды'!$AF$3:$BI$13,'H2H на печать'!G53+1,FALSE)=0,"",HLOOKUP('[1]Соревнования'!$B$11,'[1]Разряды'!$AF$3:$BI$13,'H2H на печать'!G53+1,FALSE)),""))</f>
      </c>
    </row>
    <row r="54" spans="1:9" ht="51.75" customHeight="1" hidden="1">
      <c r="A54" s="28" t="str">
        <f t="shared" si="0"/>
        <v>z</v>
      </c>
      <c r="B54" s="87">
        <v>7</v>
      </c>
      <c r="C54" s="137">
        <f>_xlfn.IFERROR(VLOOKUP(B54,'[1]H2H Рафт-6Ж'!$Z$32:$AJ$51,6,0),"")</f>
      </c>
      <c r="D54" s="137">
        <f>VLOOKUP(C54,'[1]Стартовый на печать'!$C$48:$F$79,4,0)</f>
      </c>
      <c r="E54" s="89">
        <f>VLOOKUP(C54,'[1]Стартовый на печать'!$C$48:$F$79,3,0)</f>
      </c>
      <c r="F54" s="88">
        <f>VLOOKUP(C54,'[1]Стартовый на печать'!$C$48:$F$79,2,0)</f>
      </c>
      <c r="G54" s="138">
        <f>IF(C54="","",VLOOKUP(B54,'[1]H2H Рафт-6Ж'!$Z$32:$AJ$51,11,0))</f>
      </c>
      <c r="H54" s="139">
        <f t="shared" si="1"/>
      </c>
      <c r="I54" s="98">
        <f>IF($C$53="","",_xlfn.IFERROR(IF(HLOOKUP('[1]Соревнования'!$B$11,'[1]Разряды'!$AF$3:$BI$13,'H2H на печать'!G54+1,FALSE)=0,"",HLOOKUP('[1]Соревнования'!$B$11,'[1]Разряды'!$AF$3:$BI$13,'H2H на печать'!G54+1,FALSE)),""))</f>
      </c>
    </row>
    <row r="55" spans="1:9" ht="51.75" customHeight="1" hidden="1">
      <c r="A55" s="28" t="str">
        <f t="shared" si="0"/>
        <v>z</v>
      </c>
      <c r="B55" s="87">
        <v>8</v>
      </c>
      <c r="C55" s="137">
        <f>_xlfn.IFERROR(VLOOKUP(B55,'[1]H2H Рафт-6Ж'!$Z$32:$AJ$51,6,0),"")</f>
      </c>
      <c r="D55" s="137">
        <f>VLOOKUP(C55,'[1]Стартовый на печать'!$C$48:$F$79,4,0)</f>
      </c>
      <c r="E55" s="89">
        <f>VLOOKUP(C55,'[1]Стартовый на печать'!$C$48:$F$79,3,0)</f>
      </c>
      <c r="F55" s="88">
        <f>VLOOKUP(C55,'[1]Стартовый на печать'!$C$48:$F$79,2,0)</f>
      </c>
      <c r="G55" s="138">
        <f>IF(C55="","",VLOOKUP(B55,'[1]H2H Рафт-6Ж'!$Z$32:$AJ$51,11,0))</f>
      </c>
      <c r="H55" s="139">
        <f t="shared" si="1"/>
      </c>
      <c r="I55" s="98">
        <f>IF($C$53="","",_xlfn.IFERROR(IF(HLOOKUP('[1]Соревнования'!$B$11,'[1]Разряды'!$AF$3:$BI$13,'H2H на печать'!G55+1,FALSE)=0,"",HLOOKUP('[1]Соревнования'!$B$11,'[1]Разряды'!$AF$3:$BI$13,'H2H на печать'!G55+1,FALSE)),""))</f>
      </c>
    </row>
    <row r="56" spans="1:9" ht="51.75" customHeight="1" hidden="1">
      <c r="A56" s="28" t="str">
        <f t="shared" si="0"/>
        <v>z</v>
      </c>
      <c r="B56" s="87">
        <v>9</v>
      </c>
      <c r="C56" s="137">
        <f>_xlfn.IFERROR(VLOOKUP(B56,'[1]H2H Рафт-6Ж'!$N$30:$X$52,6,0),"")</f>
      </c>
      <c r="D56" s="137">
        <f>VLOOKUP(C56,'[1]Стартовый на печать'!$C$48:$F$79,4,0)</f>
      </c>
      <c r="E56" s="89">
        <f>VLOOKUP(C56,'[1]Стартовый на печать'!$C$48:$F$79,3,0)</f>
      </c>
      <c r="F56" s="88">
        <f>VLOOKUP(C56,'[1]Стартовый на печать'!$C$48:$F$79,2,0)</f>
      </c>
      <c r="G56" s="138">
        <f>IF(C56="","",VLOOKUP(B56,'[1]H2H Рафт-6Ж'!$N$30:$X$52,11,0))</f>
      </c>
      <c r="H56" s="139">
        <f t="shared" si="1"/>
      </c>
      <c r="I56" s="98">
        <f>IF($C$53="","",_xlfn.IFERROR(IF(HLOOKUP('[1]Соревнования'!$B$11,'[1]Разряды'!$AF$3:$BI$13,'H2H на печать'!G56+1,FALSE)=0,"",HLOOKUP('[1]Соревнования'!$B$11,'[1]Разряды'!$AF$3:$BI$13,'H2H на печать'!G56+1,FALSE)),""))</f>
      </c>
    </row>
    <row r="57" spans="1:9" ht="51.75" customHeight="1" hidden="1">
      <c r="A57" s="28" t="str">
        <f t="shared" si="0"/>
        <v>z</v>
      </c>
      <c r="B57" s="87">
        <v>10</v>
      </c>
      <c r="C57" s="137">
        <f>_xlfn.IFERROR(VLOOKUP(B57,'[1]H2H Рафт-6Ж'!$N$30:$X$52,6,0),"")</f>
      </c>
      <c r="D57" s="137">
        <f>VLOOKUP(C57,'[1]Стартовый на печать'!$C$48:$F$79,4,0)</f>
      </c>
      <c r="E57" s="89">
        <f>VLOOKUP(C57,'[1]Стартовый на печать'!$C$48:$F$79,3,0)</f>
      </c>
      <c r="F57" s="88">
        <f>VLOOKUP(C57,'[1]Стартовый на печать'!$C$48:$F$79,2,0)</f>
      </c>
      <c r="G57" s="138">
        <f>IF(C57="","",VLOOKUP(B57,'[1]H2H Рафт-6Ж'!$N$30:$X$52,11,0))</f>
      </c>
      <c r="H57" s="139">
        <f t="shared" si="1"/>
      </c>
      <c r="I57" s="98">
        <f>IF($C$53="","",_xlfn.IFERROR(IF(HLOOKUP('[1]Соревнования'!$B$11,'[1]Разряды'!$AF$3:$BI$13,'H2H на печать'!G57+1,FALSE)=0,"",HLOOKUP('[1]Соревнования'!$B$11,'[1]Разряды'!$AF$3:$BI$13,'H2H на печать'!G57+1,FALSE)),""))</f>
      </c>
    </row>
    <row r="58" spans="1:9" ht="51.75" customHeight="1" hidden="1">
      <c r="A58" s="28" t="str">
        <f t="shared" si="0"/>
        <v>z</v>
      </c>
      <c r="B58" s="87">
        <v>11</v>
      </c>
      <c r="C58" s="137">
        <f>_xlfn.IFERROR(VLOOKUP(B58,'[1]H2H Рафт-6Ж'!$N$30:$X$52,6,0),"")</f>
      </c>
      <c r="D58" s="137">
        <f>VLOOKUP(C58,'[1]Стартовый на печать'!$C$48:$F$79,4,0)</f>
      </c>
      <c r="E58" s="89">
        <f>VLOOKUP(C58,'[1]Стартовый на печать'!$C$48:$F$79,3,0)</f>
      </c>
      <c r="F58" s="88">
        <f>VLOOKUP(C58,'[1]Стартовый на печать'!$C$48:$F$79,2,0)</f>
      </c>
      <c r="G58" s="138">
        <f>IF(C58="","",VLOOKUP(B58,'[1]H2H Рафт-6Ж'!$N$30:$X$52,11,0))</f>
      </c>
      <c r="H58" s="139">
        <f t="shared" si="1"/>
      </c>
      <c r="I58" s="98">
        <f>IF($C$53="","",_xlfn.IFERROR(IF(HLOOKUP('[1]Соревнования'!$B$11,'[1]Разряды'!$AF$3:$BI$13,'H2H на печать'!G58+1,FALSE)=0,"",HLOOKUP('[1]Соревнования'!$B$11,'[1]Разряды'!$AF$3:$BI$13,'H2H на печать'!G58+1,FALSE)),""))</f>
      </c>
    </row>
    <row r="59" spans="1:9" ht="51.75" customHeight="1" hidden="1">
      <c r="A59" s="28" t="str">
        <f t="shared" si="0"/>
        <v>z</v>
      </c>
      <c r="B59" s="87">
        <v>12</v>
      </c>
      <c r="C59" s="137">
        <f>_xlfn.IFERROR(VLOOKUP(B59,'[1]H2H Рафт-6Ж'!$N$30:$X$52,6,0),"")</f>
      </c>
      <c r="D59" s="137">
        <f>VLOOKUP(C59,'[1]Стартовый на печать'!$C$48:$F$79,4,0)</f>
      </c>
      <c r="E59" s="89">
        <f>VLOOKUP(C59,'[1]Стартовый на печать'!$C$48:$F$79,3,0)</f>
      </c>
      <c r="F59" s="88">
        <f>VLOOKUP(C59,'[1]Стартовый на печать'!$C$48:$F$79,2,0)</f>
      </c>
      <c r="G59" s="138">
        <f>IF(C59="","",VLOOKUP(B59,'[1]H2H Рафт-6Ж'!$N$30:$X$52,11,0))</f>
      </c>
      <c r="H59" s="139">
        <f t="shared" si="1"/>
      </c>
      <c r="I59" s="98">
        <f>IF($C$53="","",_xlfn.IFERROR(IF(HLOOKUP('[1]Соревнования'!$B$11,'[1]Разряды'!$AF$3:$BI$13,'H2H на печать'!G59+1,FALSE)=0,"",HLOOKUP('[1]Соревнования'!$B$11,'[1]Разряды'!$AF$3:$BI$13,'H2H на печать'!G59+1,FALSE)),""))</f>
      </c>
    </row>
    <row r="60" spans="1:9" ht="51.75" customHeight="1" hidden="1">
      <c r="A60" s="28" t="str">
        <f t="shared" si="0"/>
        <v>z</v>
      </c>
      <c r="B60" s="87">
        <v>13</v>
      </c>
      <c r="C60" s="137">
        <f>_xlfn.IFERROR(VLOOKUP(B60,'[1]H2H Рафт-6Ж'!$N$30:$X$52,6,0),"")</f>
      </c>
      <c r="D60" s="137">
        <f>VLOOKUP(C60,'[1]Стартовый на печать'!$C$48:$F$79,4,0)</f>
      </c>
      <c r="E60" s="89">
        <f>VLOOKUP(C60,'[1]Стартовый на печать'!$C$48:$F$79,3,0)</f>
      </c>
      <c r="F60" s="88">
        <f>VLOOKUP(C60,'[1]Стартовый на печать'!$C$48:$F$79,2,0)</f>
      </c>
      <c r="G60" s="138">
        <f>IF(C60="","",VLOOKUP(B60,'[1]H2H Рафт-6Ж'!$N$30:$X$52,11,0))</f>
      </c>
      <c r="H60" s="139">
        <f t="shared" si="1"/>
      </c>
      <c r="I60" s="98">
        <f>IF($C$53="","",_xlfn.IFERROR(IF(HLOOKUP('[1]Соревнования'!$B$11,'[1]Разряды'!$AF$3:$BI$13,'H2H на печать'!G60+1,FALSE)=0,"",HLOOKUP('[1]Соревнования'!$B$11,'[1]Разряды'!$AF$3:$BI$13,'H2H на печать'!G60+1,FALSE)),""))</f>
      </c>
    </row>
    <row r="61" spans="1:9" ht="51.75" customHeight="1" hidden="1">
      <c r="A61" s="28" t="str">
        <f t="shared" si="0"/>
        <v>z</v>
      </c>
      <c r="B61" s="87">
        <v>14</v>
      </c>
      <c r="C61" s="137">
        <f>_xlfn.IFERROR(VLOOKUP(B61,'[1]H2H Рафт-6Ж'!$N$30:$X$52,6,0),"")</f>
      </c>
      <c r="D61" s="137">
        <f>VLOOKUP(C61,'[1]Стартовый на печать'!$C$48:$F$79,4,0)</f>
      </c>
      <c r="E61" s="89">
        <f>VLOOKUP(C61,'[1]Стартовый на печать'!$C$48:$F$79,3,0)</f>
      </c>
      <c r="F61" s="88">
        <f>VLOOKUP(C61,'[1]Стартовый на печать'!$C$48:$F$79,2,0)</f>
      </c>
      <c r="G61" s="138">
        <f>IF(C61="","",VLOOKUP(B61,'[1]H2H Рафт-6Ж'!$N$30:$X$52,11,0))</f>
      </c>
      <c r="H61" s="139">
        <f t="shared" si="1"/>
      </c>
      <c r="I61" s="98">
        <f>IF($C$53="","",_xlfn.IFERROR(IF(HLOOKUP('[1]Соревнования'!$B$11,'[1]Разряды'!$AF$3:$BI$13,'H2H на печать'!G61+1,FALSE)=0,"",HLOOKUP('[1]Соревнования'!$B$11,'[1]Разряды'!$AF$3:$BI$13,'H2H на печать'!G61+1,FALSE)),""))</f>
      </c>
    </row>
    <row r="62" spans="1:9" ht="51.75" customHeight="1" hidden="1">
      <c r="A62" s="28" t="str">
        <f t="shared" si="0"/>
        <v>z</v>
      </c>
      <c r="B62" s="87">
        <v>15</v>
      </c>
      <c r="C62" s="137">
        <f>_xlfn.IFERROR(VLOOKUP(B62,'[1]H2H Рафт-6Ж'!$N$30:$X$52,6,0),"")</f>
      </c>
      <c r="D62" s="137">
        <f>VLOOKUP(C62,'[1]Стартовый на печать'!$C$48:$F$79,4,0)</f>
      </c>
      <c r="E62" s="89">
        <f>VLOOKUP(C62,'[1]Стартовый на печать'!$C$48:$F$79,3,0)</f>
      </c>
      <c r="F62" s="88">
        <f>VLOOKUP(C62,'[1]Стартовый на печать'!$C$48:$F$79,2,0)</f>
      </c>
      <c r="G62" s="138">
        <f>IF(C62="","",VLOOKUP(B62,'[1]H2H Рафт-6Ж'!$N$30:$X$52,11,0))</f>
      </c>
      <c r="H62" s="139">
        <f t="shared" si="1"/>
      </c>
      <c r="I62" s="98">
        <f>IF($C$53="","",_xlfn.IFERROR(IF(HLOOKUP('[1]Соревнования'!$B$11,'[1]Разряды'!$AF$3:$BI$13,'H2H на печать'!G62+1,FALSE)=0,"",HLOOKUP('[1]Соревнования'!$B$11,'[1]Разряды'!$AF$3:$BI$13,'H2H на печать'!G62+1,FALSE)),""))</f>
      </c>
    </row>
    <row r="63" spans="1:9" ht="51.75" customHeight="1" hidden="1">
      <c r="A63" s="28" t="str">
        <f t="shared" si="0"/>
        <v>z</v>
      </c>
      <c r="B63" s="87">
        <v>16</v>
      </c>
      <c r="C63" s="137">
        <f>_xlfn.IFERROR(VLOOKUP(B63,'[1]H2H Рафт-6Ж'!$N$30:$X$52,6,0),"")</f>
      </c>
      <c r="D63" s="137">
        <f>VLOOKUP(C63,'[1]Стартовый на печать'!$C$48:$F$79,4,0)</f>
      </c>
      <c r="E63" s="89">
        <f>VLOOKUP(C63,'[1]Стартовый на печать'!$C$48:$F$79,3,0)</f>
      </c>
      <c r="F63" s="88">
        <f>VLOOKUP(C63,'[1]Стартовый на печать'!$C$48:$F$79,2,0)</f>
      </c>
      <c r="G63" s="138">
        <f>IF(C63="","",VLOOKUP(B63,'[1]H2H Рафт-6Ж'!$N$30:$X$52,11,0))</f>
      </c>
      <c r="H63" s="139">
        <f t="shared" si="1"/>
      </c>
      <c r="I63" s="98">
        <f>IF($C$53="","",_xlfn.IFERROR(IF(HLOOKUP('[1]Соревнования'!$B$11,'[1]Разряды'!$AF$3:$BI$13,'H2H на печать'!G63+1,FALSE)=0,"",HLOOKUP('[1]Соревнования'!$B$11,'[1]Разряды'!$AF$3:$BI$13,'H2H на печать'!G63+1,FALSE)),""))</f>
      </c>
    </row>
    <row r="64" spans="1:9" ht="51.75" customHeight="1" hidden="1">
      <c r="A64" s="28" t="str">
        <f t="shared" si="0"/>
        <v>z</v>
      </c>
      <c r="B64" s="87">
        <v>17</v>
      </c>
      <c r="C64" s="137">
        <f>_xlfn.IFERROR(VLOOKUP(B64,'[1]H2H Рафт-6Ж'!$A$16:$L$64,7,0),"")</f>
      </c>
      <c r="D64" s="137">
        <f>VLOOKUP(C64,'[1]Стартовый на печать'!$C$48:$F$79,4,0)</f>
      </c>
      <c r="E64" s="89">
        <f>VLOOKUP(C64,'[1]Стартовый на печать'!$C$48:$F$79,3,0)</f>
      </c>
      <c r="F64" s="88">
        <f>VLOOKUP(C64,'[1]Стартовый на печать'!$C$48:$F$79,2,0)</f>
      </c>
      <c r="G64" s="138">
        <f>IF(C64="","",VLOOKUP(B64,'[1]H2H Рафт-6Ж'!$A$16:$L$64,12,0))</f>
      </c>
      <c r="H64" s="139">
        <f t="shared" si="1"/>
      </c>
      <c r="I64" s="98">
        <f>IF($C$53="","",_xlfn.IFERROR(IF(HLOOKUP('[1]Соревнования'!$B$11,'[1]Разряды'!$AF$3:$BI$13,'H2H на печать'!G64+1,FALSE)=0,"",HLOOKUP('[1]Соревнования'!$B$11,'[1]Разряды'!$AF$3:$BI$13,'H2H на печать'!G64+1,FALSE)),""))</f>
      </c>
    </row>
    <row r="65" spans="1:9" ht="51.75" customHeight="1" hidden="1">
      <c r="A65" s="28" t="str">
        <f t="shared" si="0"/>
        <v>z</v>
      </c>
      <c r="B65" s="87">
        <v>18</v>
      </c>
      <c r="C65" s="137">
        <f>_xlfn.IFERROR(VLOOKUP(B65,'[1]H2H Рафт-6Ж'!$A$16:$L$64,7,0),"")</f>
      </c>
      <c r="D65" s="137">
        <f>VLOOKUP(C65,'[1]Стартовый на печать'!$C$48:$F$79,4,0)</f>
      </c>
      <c r="E65" s="89">
        <f>VLOOKUP(C65,'[1]Стартовый на печать'!$C$48:$F$79,3,0)</f>
      </c>
      <c r="F65" s="88">
        <f>VLOOKUP(C65,'[1]Стартовый на печать'!$C$48:$F$79,2,0)</f>
      </c>
      <c r="G65" s="138">
        <f>IF(C65="","",VLOOKUP(B65,'[1]H2H Рафт-6Ж'!$A$16:$L$64,12,0))</f>
      </c>
      <c r="H65" s="139">
        <f t="shared" si="1"/>
      </c>
      <c r="I65" s="98">
        <f>IF($C$53="","",_xlfn.IFERROR(IF(HLOOKUP('[1]Соревнования'!$B$11,'[1]Разряды'!$AF$3:$BI$13,'H2H на печать'!G65+1,FALSE)=0,"",HLOOKUP('[1]Соревнования'!$B$11,'[1]Разряды'!$AF$3:$BI$13,'H2H на печать'!G65+1,FALSE)),""))</f>
      </c>
    </row>
    <row r="66" spans="1:9" ht="51.75" customHeight="1" hidden="1">
      <c r="A66" s="28" t="str">
        <f t="shared" si="0"/>
        <v>z</v>
      </c>
      <c r="B66" s="87">
        <v>19</v>
      </c>
      <c r="C66" s="137">
        <f>_xlfn.IFERROR(VLOOKUP(B66,'[1]H2H Рафт-6Ж'!$A$16:$L$64,7,0),"")</f>
      </c>
      <c r="D66" s="137">
        <f>VLOOKUP(C66,'[1]Стартовый на печать'!$C$48:$F$79,4,0)</f>
      </c>
      <c r="E66" s="89">
        <f>VLOOKUP(C66,'[1]Стартовый на печать'!$C$48:$F$79,3,0)</f>
      </c>
      <c r="F66" s="88">
        <f>VLOOKUP(C66,'[1]Стартовый на печать'!$C$48:$F$79,2,0)</f>
      </c>
      <c r="G66" s="138">
        <f>IF(C66="","",VLOOKUP(B66,'[1]H2H Рафт-6Ж'!$A$16:$L$64,12,0))</f>
      </c>
      <c r="H66" s="139">
        <f t="shared" si="1"/>
      </c>
      <c r="I66" s="98">
        <f>IF($C$53="","",_xlfn.IFERROR(IF(HLOOKUP('[1]Соревнования'!$B$11,'[1]Разряды'!$AF$3:$BI$13,'H2H на печать'!G66+1,FALSE)=0,"",HLOOKUP('[1]Соревнования'!$B$11,'[1]Разряды'!$AF$3:$BI$13,'H2H на печать'!G66+1,FALSE)),""))</f>
      </c>
    </row>
    <row r="67" spans="1:9" ht="51.75" customHeight="1" hidden="1">
      <c r="A67" s="28" t="str">
        <f t="shared" si="0"/>
        <v>z</v>
      </c>
      <c r="B67" s="87">
        <v>20</v>
      </c>
      <c r="C67" s="137">
        <f>_xlfn.IFERROR(VLOOKUP(B67,'[1]H2H Рафт-6Ж'!$A$16:$L$64,7,0),"")</f>
      </c>
      <c r="D67" s="137">
        <f>VLOOKUP(C67,'[1]Стартовый на печать'!$C$48:$F$79,4,0)</f>
      </c>
      <c r="E67" s="89">
        <f>VLOOKUP(C67,'[1]Стартовый на печать'!$C$48:$F$79,3,0)</f>
      </c>
      <c r="F67" s="88">
        <f>VLOOKUP(C67,'[1]Стартовый на печать'!$C$48:$F$79,2,0)</f>
      </c>
      <c r="G67" s="138">
        <f>IF(C67="","",VLOOKUP(B67,'[1]H2H Рафт-6Ж'!$A$16:$L$64,12,0))</f>
      </c>
      <c r="H67" s="139">
        <f t="shared" si="1"/>
      </c>
      <c r="I67" s="98">
        <f>IF($C$53="","",_xlfn.IFERROR(IF(HLOOKUP('[1]Соревнования'!$B$11,'[1]Разряды'!$AF$3:$BI$13,'H2H на печать'!G67+1,FALSE)=0,"",HLOOKUP('[1]Соревнования'!$B$11,'[1]Разряды'!$AF$3:$BI$13,'H2H на печать'!G67+1,FALSE)),""))</f>
      </c>
    </row>
    <row r="68" spans="1:9" ht="51.75" customHeight="1" hidden="1">
      <c r="A68" s="28" t="str">
        <f t="shared" si="0"/>
        <v>z</v>
      </c>
      <c r="B68" s="87">
        <v>21</v>
      </c>
      <c r="C68" s="137">
        <f>_xlfn.IFERROR(VLOOKUP(B68,'[1]H2H Рафт-6Ж'!$A$16:$L$64,7,0),"")</f>
      </c>
      <c r="D68" s="137">
        <f>VLOOKUP(C68,'[1]Стартовый на печать'!$C$48:$F$79,4,0)</f>
      </c>
      <c r="E68" s="89">
        <f>VLOOKUP(C68,'[1]Стартовый на печать'!$C$48:$F$79,3,0)</f>
      </c>
      <c r="F68" s="88">
        <f>VLOOKUP(C68,'[1]Стартовый на печать'!$C$48:$F$79,2,0)</f>
      </c>
      <c r="G68" s="138">
        <f>IF(C68="","",VLOOKUP(B68,'[1]H2H Рафт-6Ж'!$A$16:$L$64,12,0))</f>
      </c>
      <c r="H68" s="139">
        <f t="shared" si="1"/>
      </c>
      <c r="I68" s="98">
        <f>IF($C$53="","",_xlfn.IFERROR(IF(HLOOKUP('[1]Соревнования'!$B$11,'[1]Разряды'!$AF$3:$BI$13,'H2H на печать'!G68+1,FALSE)=0,"",HLOOKUP('[1]Соревнования'!$B$11,'[1]Разряды'!$AF$3:$BI$13,'H2H на печать'!G68+1,FALSE)),""))</f>
      </c>
    </row>
    <row r="69" spans="1:9" ht="51.75" customHeight="1" hidden="1">
      <c r="A69" s="28" t="str">
        <f t="shared" si="0"/>
        <v>z</v>
      </c>
      <c r="B69" s="87">
        <v>22</v>
      </c>
      <c r="C69" s="137">
        <f>_xlfn.IFERROR(VLOOKUP(B69,'[1]H2H Рафт-6Ж'!$A$16:$L$64,7,0),"")</f>
      </c>
      <c r="D69" s="137">
        <f>VLOOKUP(C69,'[1]Стартовый на печать'!$C$48:$F$79,4,0)</f>
      </c>
      <c r="E69" s="89">
        <f>VLOOKUP(C69,'[1]Стартовый на печать'!$C$48:$F$79,3,0)</f>
      </c>
      <c r="F69" s="88">
        <f>VLOOKUP(C69,'[1]Стартовый на печать'!$C$48:$F$79,2,0)</f>
      </c>
      <c r="G69" s="138">
        <f>IF(C69="","",VLOOKUP(B69,'[1]H2H Рафт-6Ж'!$A$16:$L$64,12,0))</f>
      </c>
      <c r="H69" s="139">
        <f t="shared" si="1"/>
      </c>
      <c r="I69" s="98">
        <f>IF($C$53="","",_xlfn.IFERROR(IF(HLOOKUP('[1]Соревнования'!$B$11,'[1]Разряды'!$AF$3:$BI$13,'H2H на печать'!G69+1,FALSE)=0,"",HLOOKUP('[1]Соревнования'!$B$11,'[1]Разряды'!$AF$3:$BI$13,'H2H на печать'!G69+1,FALSE)),""))</f>
      </c>
    </row>
    <row r="70" spans="1:9" ht="51.75" customHeight="1" hidden="1">
      <c r="A70" s="28" t="str">
        <f t="shared" si="0"/>
        <v>z</v>
      </c>
      <c r="B70" s="87">
        <v>23</v>
      </c>
      <c r="C70" s="137">
        <f>_xlfn.IFERROR(VLOOKUP(B70,'[1]H2H Рафт-6Ж'!$A$16:$L$64,7,0),"")</f>
      </c>
      <c r="D70" s="137">
        <f>VLOOKUP(C70,'[1]Стартовый на печать'!$C$48:$F$79,4,0)</f>
      </c>
      <c r="E70" s="89">
        <f>VLOOKUP(C70,'[1]Стартовый на печать'!$C$48:$F$79,3,0)</f>
      </c>
      <c r="F70" s="88">
        <f>VLOOKUP(C70,'[1]Стартовый на печать'!$C$48:$F$79,2,0)</f>
      </c>
      <c r="G70" s="138">
        <f>IF(C70="","",VLOOKUP(B70,'[1]H2H Рафт-6Ж'!$A$16:$L$64,12,0))</f>
      </c>
      <c r="H70" s="139">
        <f t="shared" si="1"/>
      </c>
      <c r="I70" s="98">
        <f>IF($C$53="","",_xlfn.IFERROR(IF(HLOOKUP('[1]Соревнования'!$B$11,'[1]Разряды'!$AF$3:$BI$13,'H2H на печать'!G70+1,FALSE)=0,"",HLOOKUP('[1]Соревнования'!$B$11,'[1]Разряды'!$AF$3:$BI$13,'H2H на печать'!G70+1,FALSE)),""))</f>
      </c>
    </row>
    <row r="71" spans="1:9" ht="51.75" customHeight="1" hidden="1">
      <c r="A71" s="28" t="str">
        <f t="shared" si="0"/>
        <v>z</v>
      </c>
      <c r="B71" s="87">
        <v>24</v>
      </c>
      <c r="C71" s="137">
        <f>_xlfn.IFERROR(VLOOKUP(B71,'[1]H2H Рафт-6Ж'!$A$16:$L$64,7,0),"")</f>
      </c>
      <c r="D71" s="137">
        <f>VLOOKUP(C71,'[1]Стартовый на печать'!$C$48:$F$79,4,0)</f>
      </c>
      <c r="E71" s="89">
        <f>VLOOKUP(C71,'[1]Стартовый на печать'!$C$48:$F$79,3,0)</f>
      </c>
      <c r="F71" s="88">
        <f>VLOOKUP(C71,'[1]Стартовый на печать'!$C$48:$F$79,2,0)</f>
      </c>
      <c r="G71" s="138">
        <f>IF(C71="","",VLOOKUP(B71,'[1]H2H Рафт-6Ж'!$A$16:$L$64,12,0))</f>
      </c>
      <c r="H71" s="139">
        <f t="shared" si="1"/>
      </c>
      <c r="I71" s="98">
        <f>IF($C$53="","",_xlfn.IFERROR(IF(HLOOKUP('[1]Соревнования'!$B$11,'[1]Разряды'!$AF$3:$BI$13,'H2H на печать'!G71+1,FALSE)=0,"",HLOOKUP('[1]Соревнования'!$B$11,'[1]Разряды'!$AF$3:$BI$13,'H2H на печать'!G71+1,FALSE)),""))</f>
      </c>
    </row>
    <row r="72" spans="1:9" ht="51.75" customHeight="1" hidden="1">
      <c r="A72" s="28" t="str">
        <f t="shared" si="0"/>
        <v>z</v>
      </c>
      <c r="B72" s="87">
        <v>25</v>
      </c>
      <c r="C72" s="137">
        <f>_xlfn.IFERROR(VLOOKUP(B72,'[1]H2H Рафт-6Ж'!$A$16:$L$64,7,0),"")</f>
      </c>
      <c r="D72" s="137">
        <f>VLOOKUP(C72,'[1]Стартовый на печать'!$C$48:$F$79,4,0)</f>
      </c>
      <c r="E72" s="89">
        <f>VLOOKUP(C72,'[1]Стартовый на печать'!$C$48:$F$79,3,0)</f>
      </c>
      <c r="F72" s="88">
        <f>VLOOKUP(C72,'[1]Стартовый на печать'!$C$48:$F$79,2,0)</f>
      </c>
      <c r="G72" s="138">
        <f>IF(C72="","",VLOOKUP(B72,'[1]H2H Рафт-6Ж'!$A$16:$L$64,12,0))</f>
      </c>
      <c r="H72" s="139">
        <f t="shared" si="1"/>
      </c>
      <c r="I72" s="98">
        <f>IF($C$53="","",_xlfn.IFERROR(IF(HLOOKUP('[1]Соревнования'!$B$11,'[1]Разряды'!$AF$3:$BI$13,'H2H на печать'!G72+1,FALSE)=0,"",HLOOKUP('[1]Соревнования'!$B$11,'[1]Разряды'!$AF$3:$BI$13,'H2H на печать'!G72+1,FALSE)),""))</f>
      </c>
    </row>
    <row r="73" spans="1:9" ht="51.75" customHeight="1" hidden="1">
      <c r="A73" s="28" t="str">
        <f t="shared" si="0"/>
        <v>z</v>
      </c>
      <c r="B73" s="87">
        <v>26</v>
      </c>
      <c r="C73" s="137">
        <f>_xlfn.IFERROR(VLOOKUP(B73,'[1]H2H Рафт-6Ж'!$A$16:$L$64,7,0),"")</f>
      </c>
      <c r="D73" s="137">
        <f>VLOOKUP(C73,'[1]Стартовый на печать'!$C$48:$F$79,4,0)</f>
      </c>
      <c r="E73" s="89">
        <f>VLOOKUP(C73,'[1]Стартовый на печать'!$C$48:$F$79,3,0)</f>
      </c>
      <c r="F73" s="88">
        <f>VLOOKUP(C73,'[1]Стартовый на печать'!$C$48:$F$79,2,0)</f>
      </c>
      <c r="G73" s="138">
        <f>IF(C73="","",VLOOKUP(B73,'[1]H2H Рафт-6Ж'!$A$16:$L$64,12,0))</f>
      </c>
      <c r="H73" s="139">
        <f t="shared" si="1"/>
      </c>
      <c r="I73" s="98">
        <f>IF($C$53="","",_xlfn.IFERROR(IF(HLOOKUP('[1]Соревнования'!$B$11,'[1]Разряды'!$AF$3:$BI$13,'H2H на печать'!G73+1,FALSE)=0,"",HLOOKUP('[1]Соревнования'!$B$11,'[1]Разряды'!$AF$3:$BI$13,'H2H на печать'!G73+1,FALSE)),""))</f>
      </c>
    </row>
    <row r="74" spans="1:9" ht="51.75" customHeight="1" hidden="1">
      <c r="A74" s="28" t="str">
        <f t="shared" si="0"/>
        <v>z</v>
      </c>
      <c r="B74" s="87">
        <v>27</v>
      </c>
      <c r="C74" s="137">
        <f>_xlfn.IFERROR(VLOOKUP(B74,'[1]H2H Рафт-6Ж'!$A$16:$L$64,7,0),"")</f>
      </c>
      <c r="D74" s="137">
        <f>VLOOKUP(C74,'[1]Стартовый на печать'!$C$48:$F$79,4,0)</f>
      </c>
      <c r="E74" s="89">
        <f>VLOOKUP(C74,'[1]Стартовый на печать'!$C$48:$F$79,3,0)</f>
      </c>
      <c r="F74" s="88">
        <f>VLOOKUP(C74,'[1]Стартовый на печать'!$C$48:$F$79,2,0)</f>
      </c>
      <c r="G74" s="138">
        <f>IF(C74="","",VLOOKUP(B74,'[1]H2H Рафт-6Ж'!$A$16:$L$64,12,0))</f>
      </c>
      <c r="H74" s="139">
        <f t="shared" si="1"/>
      </c>
      <c r="I74" s="98">
        <f>IF($C$53="","",_xlfn.IFERROR(IF(HLOOKUP('[1]Соревнования'!$B$11,'[1]Разряды'!$AF$3:$BI$13,'H2H на печать'!G74+1,FALSE)=0,"",HLOOKUP('[1]Соревнования'!$B$11,'[1]Разряды'!$AF$3:$BI$13,'H2H на печать'!G74+1,FALSE)),""))</f>
      </c>
    </row>
    <row r="75" spans="1:9" ht="51.75" customHeight="1" hidden="1">
      <c r="A75" s="28" t="str">
        <f t="shared" si="0"/>
        <v>z</v>
      </c>
      <c r="B75" s="87">
        <v>28</v>
      </c>
      <c r="C75" s="137">
        <f>_xlfn.IFERROR(VLOOKUP(B75,'[1]H2H Рафт-6Ж'!$A$16:$L$64,7,0),"")</f>
      </c>
      <c r="D75" s="137">
        <f>VLOOKUP(C75,'[1]Стартовый на печать'!$C$48:$F$79,4,0)</f>
      </c>
      <c r="E75" s="89">
        <f>VLOOKUP(C75,'[1]Стартовый на печать'!$C$48:$F$79,3,0)</f>
      </c>
      <c r="F75" s="88">
        <f>VLOOKUP(C75,'[1]Стартовый на печать'!$C$48:$F$79,2,0)</f>
      </c>
      <c r="G75" s="138">
        <f>IF(C75="","",VLOOKUP(B75,'[1]H2H Рафт-6Ж'!$A$16:$L$64,12,0))</f>
      </c>
      <c r="H75" s="139">
        <f t="shared" si="1"/>
      </c>
      <c r="I75" s="98">
        <f>IF($C$53="","",_xlfn.IFERROR(IF(HLOOKUP('[1]Соревнования'!$B$11,'[1]Разряды'!$AF$3:$BI$13,'H2H на печать'!G75+1,FALSE)=0,"",HLOOKUP('[1]Соревнования'!$B$11,'[1]Разряды'!$AF$3:$BI$13,'H2H на печать'!G75+1,FALSE)),""))</f>
      </c>
    </row>
    <row r="76" spans="1:9" ht="51.75" customHeight="1" hidden="1">
      <c r="A76" s="28" t="str">
        <f t="shared" si="0"/>
        <v>z</v>
      </c>
      <c r="B76" s="87">
        <v>29</v>
      </c>
      <c r="C76" s="137">
        <f>_xlfn.IFERROR(VLOOKUP(B76,'[1]H2H Рафт-6Ж'!$A$16:$L$64,7,0),"")</f>
      </c>
      <c r="D76" s="137">
        <f>VLOOKUP(C76,'[1]Стартовый на печать'!$C$48:$F$79,4,0)</f>
      </c>
      <c r="E76" s="89">
        <f>VLOOKUP(C76,'[1]Стартовый на печать'!$C$48:$F$79,3,0)</f>
      </c>
      <c r="F76" s="88">
        <f>VLOOKUP(C76,'[1]Стартовый на печать'!$C$48:$F$79,2,0)</f>
      </c>
      <c r="G76" s="138">
        <f>IF(C76="","",VLOOKUP(B76,'[1]H2H Рафт-6Ж'!$A$16:$L$64,12,0))</f>
      </c>
      <c r="H76" s="139">
        <f t="shared" si="1"/>
      </c>
      <c r="I76" s="98">
        <f>IF($C$53="","",_xlfn.IFERROR(IF(HLOOKUP('[1]Соревнования'!$B$11,'[1]Разряды'!$AF$3:$BI$13,'H2H на печать'!G76+1,FALSE)=0,"",HLOOKUP('[1]Соревнования'!$B$11,'[1]Разряды'!$AF$3:$BI$13,'H2H на печать'!G76+1,FALSE)),""))</f>
      </c>
    </row>
    <row r="77" spans="1:9" ht="51.75" customHeight="1" hidden="1">
      <c r="A77" s="28" t="str">
        <f t="shared" si="0"/>
        <v>z</v>
      </c>
      <c r="B77" s="87">
        <v>30</v>
      </c>
      <c r="C77" s="137">
        <f>_xlfn.IFERROR(VLOOKUP(B77,'[1]H2H Рафт-6Ж'!$A$16:$L$64,7,0),"")</f>
      </c>
      <c r="D77" s="137">
        <f>VLOOKUP(C77,'[1]Стартовый на печать'!$C$48:$F$79,4,0)</f>
      </c>
      <c r="E77" s="89">
        <f>VLOOKUP(C77,'[1]Стартовый на печать'!$C$48:$F$79,3,0)</f>
      </c>
      <c r="F77" s="88">
        <f>VLOOKUP(C77,'[1]Стартовый на печать'!$C$48:$F$79,2,0)</f>
      </c>
      <c r="G77" s="138">
        <f>IF(C77="","",VLOOKUP(B77,'[1]H2H Рафт-6Ж'!$A$16:$L$64,12,0))</f>
      </c>
      <c r="H77" s="139">
        <f t="shared" si="1"/>
      </c>
      <c r="I77" s="98">
        <f>IF($C$53="","",_xlfn.IFERROR(IF(HLOOKUP('[1]Соревнования'!$B$11,'[1]Разряды'!$AF$3:$BI$13,'H2H на печать'!G77+1,FALSE)=0,"",HLOOKUP('[1]Соревнования'!$B$11,'[1]Разряды'!$AF$3:$BI$13,'H2H на печать'!G77+1,FALSE)),""))</f>
      </c>
    </row>
    <row r="78" spans="1:9" ht="51.75" customHeight="1" hidden="1">
      <c r="A78" s="28" t="str">
        <f t="shared" si="0"/>
        <v>z</v>
      </c>
      <c r="B78" s="87">
        <v>31</v>
      </c>
      <c r="C78" s="137">
        <f>_xlfn.IFERROR(VLOOKUP(B78,'[1]H2H Рафт-6Ж'!$A$16:$L$64,7,0),"")</f>
      </c>
      <c r="D78" s="137">
        <f>VLOOKUP(C78,'[1]Стартовый на печать'!$C$48:$F$79,4,0)</f>
      </c>
      <c r="E78" s="89">
        <f>VLOOKUP(C78,'[1]Стартовый на печать'!$C$48:$F$79,3,0)</f>
      </c>
      <c r="F78" s="88">
        <f>VLOOKUP(C78,'[1]Стартовый на печать'!$C$48:$F$79,2,0)</f>
      </c>
      <c r="G78" s="138">
        <f>IF(C78="","",VLOOKUP(B78,'[1]H2H Рафт-6Ж'!$A$16:$L$64,12,0))</f>
      </c>
      <c r="H78" s="139">
        <f t="shared" si="1"/>
      </c>
      <c r="I78" s="98">
        <f>IF($C$53="","",_xlfn.IFERROR(IF(HLOOKUP('[1]Соревнования'!$B$11,'[1]Разряды'!$AF$3:$BI$13,'H2H на печать'!G78+1,FALSE)=0,"",HLOOKUP('[1]Соревнования'!$B$11,'[1]Разряды'!$AF$3:$BI$13,'H2H на печать'!G78+1,FALSE)),""))</f>
      </c>
    </row>
    <row r="79" spans="1:9" ht="51.75" customHeight="1" hidden="1">
      <c r="A79" s="28" t="str">
        <f t="shared" si="0"/>
        <v>z</v>
      </c>
      <c r="B79" s="87">
        <v>32</v>
      </c>
      <c r="C79" s="137">
        <f>_xlfn.IFERROR(VLOOKUP(B79,'[1]H2H Рафт-6Ж'!$A$16:$L$64,7,0),"")</f>
      </c>
      <c r="D79" s="137">
        <f>VLOOKUP(C79,'[1]Стартовый на печать'!$C$48:$F$79,4,0)</f>
      </c>
      <c r="E79" s="89">
        <f>VLOOKUP(C79,'[1]Стартовый на печать'!$C$48:$F$79,3,0)</f>
      </c>
      <c r="F79" s="88">
        <f>VLOOKUP(C79,'[1]Стартовый на печать'!$C$48:$F$79,2,0)</f>
      </c>
      <c r="G79" s="138">
        <f>IF(C79="","",VLOOKUP(B79,'[1]H2H Рафт-6Ж'!$A$16:$L$64,12,0))</f>
      </c>
      <c r="H79" s="139">
        <f t="shared" si="1"/>
      </c>
      <c r="I79" s="98">
        <f>IF($C$53="","",_xlfn.IFERROR(IF(HLOOKUP('[1]Соревнования'!$B$11,'[1]Разряды'!$AF$3:$BI$13,'H2H на печать'!G79+1,FALSE)=0,"",HLOOKUP('[1]Соревнования'!$B$11,'[1]Разряды'!$AF$3:$BI$13,'H2H на печать'!G79+1,FALSE)),""))</f>
      </c>
    </row>
    <row r="80" spans="1:9" ht="15" hidden="1">
      <c r="A80" s="85" t="str">
        <f>IF(C81="","z","")</f>
        <v>z</v>
      </c>
      <c r="B80" s="94" t="str">
        <f>'[1]Соревнования'!B15</f>
        <v>R-4 мужчины</v>
      </c>
      <c r="C80" s="94"/>
      <c r="D80" s="94"/>
      <c r="E80" s="94"/>
      <c r="F80" s="94"/>
      <c r="G80" s="94"/>
      <c r="H80" s="94"/>
      <c r="I80" s="94"/>
    </row>
    <row r="81" spans="1:9" ht="54" customHeight="1" hidden="1">
      <c r="A81" s="28" t="str">
        <f aca="true" t="shared" si="2" ref="A81:A112">IF(C81="","z","")</f>
        <v>z</v>
      </c>
      <c r="B81" s="87">
        <v>1</v>
      </c>
      <c r="C81" s="137"/>
      <c r="D81" s="137"/>
      <c r="E81" s="89"/>
      <c r="F81" s="88"/>
      <c r="G81" s="138">
        <v>1</v>
      </c>
      <c r="H81" s="139">
        <v>200</v>
      </c>
      <c r="I81" s="98" t="s">
        <v>34</v>
      </c>
    </row>
    <row r="82" spans="1:9" ht="54" customHeight="1" hidden="1">
      <c r="A82" s="28" t="str">
        <f t="shared" si="2"/>
        <v>z</v>
      </c>
      <c r="B82" s="87">
        <v>2</v>
      </c>
      <c r="C82" s="137"/>
      <c r="D82" s="137"/>
      <c r="E82" s="89"/>
      <c r="F82" s="88"/>
      <c r="G82" s="138">
        <v>2</v>
      </c>
      <c r="H82" s="139">
        <v>190</v>
      </c>
      <c r="I82" s="98" t="s">
        <v>35</v>
      </c>
    </row>
    <row r="83" spans="1:9" ht="54" customHeight="1" hidden="1">
      <c r="A83" s="28" t="str">
        <f t="shared" si="2"/>
        <v>z</v>
      </c>
      <c r="B83" s="87">
        <v>3</v>
      </c>
      <c r="C83" s="137"/>
      <c r="D83" s="137"/>
      <c r="E83" s="89"/>
      <c r="F83" s="88"/>
      <c r="G83" s="138">
        <v>3</v>
      </c>
      <c r="H83" s="139">
        <v>180</v>
      </c>
      <c r="I83" s="98" t="s">
        <v>35</v>
      </c>
    </row>
    <row r="84" spans="1:9" ht="54" customHeight="1" hidden="1">
      <c r="A84" s="28" t="str">
        <f t="shared" si="2"/>
        <v>z</v>
      </c>
      <c r="B84" s="87">
        <v>4</v>
      </c>
      <c r="C84" s="137"/>
      <c r="D84" s="137"/>
      <c r="E84" s="89"/>
      <c r="F84" s="88"/>
      <c r="G84" s="138">
        <v>4</v>
      </c>
      <c r="H84" s="139">
        <v>170</v>
      </c>
      <c r="I84" s="98" t="s">
        <v>35</v>
      </c>
    </row>
    <row r="85" spans="1:9" ht="54" customHeight="1" hidden="1">
      <c r="A85" s="28" t="str">
        <f t="shared" si="2"/>
        <v>z</v>
      </c>
      <c r="B85" s="87">
        <v>5</v>
      </c>
      <c r="C85" s="137"/>
      <c r="D85" s="137"/>
      <c r="E85" s="89"/>
      <c r="F85" s="88"/>
      <c r="G85" s="138">
        <v>5</v>
      </c>
      <c r="H85" s="139">
        <v>160</v>
      </c>
      <c r="I85" s="98" t="s">
        <v>16</v>
      </c>
    </row>
    <row r="86" spans="1:9" ht="54" customHeight="1" hidden="1">
      <c r="A86" s="28" t="str">
        <f t="shared" si="2"/>
        <v>z</v>
      </c>
      <c r="B86" s="87">
        <v>6</v>
      </c>
      <c r="C86" s="137"/>
      <c r="D86" s="137"/>
      <c r="E86" s="89"/>
      <c r="F86" s="88"/>
      <c r="G86" s="138">
        <v>6</v>
      </c>
      <c r="H86" s="139">
        <v>150</v>
      </c>
      <c r="I86" s="98" t="s">
        <v>16</v>
      </c>
    </row>
    <row r="87" spans="1:9" ht="54" customHeight="1" hidden="1">
      <c r="A87" s="28" t="str">
        <f t="shared" si="2"/>
        <v>z</v>
      </c>
      <c r="B87" s="87">
        <v>7</v>
      </c>
      <c r="C87" s="137"/>
      <c r="D87" s="137"/>
      <c r="E87" s="89"/>
      <c r="F87" s="88"/>
      <c r="G87" s="138">
        <v>7</v>
      </c>
      <c r="H87" s="139">
        <v>140</v>
      </c>
      <c r="I87" s="98" t="s">
        <v>16</v>
      </c>
    </row>
    <row r="88" spans="1:9" ht="54" customHeight="1" hidden="1">
      <c r="A88" s="28" t="str">
        <f t="shared" si="2"/>
        <v>z</v>
      </c>
      <c r="B88" s="87">
        <v>8</v>
      </c>
      <c r="C88" s="137"/>
      <c r="D88" s="137"/>
      <c r="E88" s="89"/>
      <c r="F88" s="88"/>
      <c r="G88" s="138">
        <v>8</v>
      </c>
      <c r="H88" s="139">
        <v>130</v>
      </c>
      <c r="I88" s="98" t="s">
        <v>16</v>
      </c>
    </row>
    <row r="89" spans="1:9" ht="54" customHeight="1" hidden="1">
      <c r="A89" s="28" t="str">
        <f t="shared" si="2"/>
        <v>z</v>
      </c>
      <c r="B89" s="87">
        <v>9</v>
      </c>
      <c r="C89" s="137"/>
      <c r="D89" s="137"/>
      <c r="E89" s="89"/>
      <c r="F89" s="88"/>
      <c r="G89" s="138">
        <v>9</v>
      </c>
      <c r="H89" s="139">
        <v>120</v>
      </c>
      <c r="I89" s="98" t="s">
        <v>16</v>
      </c>
    </row>
    <row r="90" spans="1:9" ht="54" customHeight="1" hidden="1">
      <c r="A90" s="28" t="str">
        <f t="shared" si="2"/>
        <v>z</v>
      </c>
      <c r="B90" s="87">
        <v>10</v>
      </c>
      <c r="C90" s="137"/>
      <c r="D90" s="137"/>
      <c r="E90" s="89"/>
      <c r="F90" s="88"/>
      <c r="G90" s="138">
        <v>10</v>
      </c>
      <c r="H90" s="139">
        <v>110</v>
      </c>
      <c r="I90" s="98" t="s">
        <v>16</v>
      </c>
    </row>
    <row r="91" spans="1:9" ht="54" customHeight="1" hidden="1">
      <c r="A91" s="28" t="str">
        <f t="shared" si="2"/>
        <v>z</v>
      </c>
      <c r="B91" s="87">
        <v>11</v>
      </c>
      <c r="C91" s="137">
        <f>_xlfn.IFERROR(VLOOKUP(B91,'[1]H2H Рафт-4М'!$N$30:$X$52,6,0),"")</f>
      </c>
      <c r="D91" s="137">
        <f>VLOOKUP(C91,'[1]Стартовый на печать'!$C$83:$F$114,4,0)</f>
      </c>
      <c r="E91" s="89">
        <f>VLOOKUP(C91,'[1]Стартовый на печать'!$C$83:$F$114,3,0)</f>
      </c>
      <c r="F91" s="88">
        <f>VLOOKUP(C91,'[1]Стартовый на печать'!$C$83:$F$114,2,0)</f>
      </c>
      <c r="G91" s="138">
        <f>IF(C91="","",VLOOKUP(B91,'[1]H2H Рафт-4М'!$N$30:$X$52,11,0))</f>
      </c>
      <c r="H91" s="139">
        <f aca="true" t="shared" si="3" ref="H91:H112">IF(C91="","",MAX(0,200-(G91-1)*10))</f>
      </c>
      <c r="I91" s="98">
        <f>IF($C$86="","",_xlfn.IFERROR(IF(HLOOKUP('[1]Соревнования'!$B$11,'[1]Разряды'!$AF$3:$BI$13,'H2H на печать'!G91+1,FALSE)=0,"",HLOOKUP('[1]Соревнования'!$B$11,'[1]Разряды'!$AF$3:$BI$13,'H2H на печать'!G91+1,FALSE)),""))</f>
      </c>
    </row>
    <row r="92" spans="1:9" ht="51.75" customHeight="1" hidden="1">
      <c r="A92" s="28" t="str">
        <f t="shared" si="2"/>
        <v>z</v>
      </c>
      <c r="B92" s="87">
        <v>12</v>
      </c>
      <c r="C92" s="137">
        <f>_xlfn.IFERROR(VLOOKUP(B92,'[1]H2H Рафт-4М'!$N$30:$X$52,6,0),"")</f>
      </c>
      <c r="D92" s="137">
        <f>VLOOKUP(C92,'[1]Стартовый на печать'!$C$83:$F$114,4,0)</f>
      </c>
      <c r="E92" s="89">
        <f>VLOOKUP(C92,'[1]Стартовый на печать'!$C$83:$F$114,3,0)</f>
      </c>
      <c r="F92" s="88">
        <f>VLOOKUP(C92,'[1]Стартовый на печать'!$C$83:$F$114,2,0)</f>
      </c>
      <c r="G92" s="138">
        <f>IF(C92="","",VLOOKUP(B92,'[1]H2H Рафт-4М'!$N$30:$X$52,11,0))</f>
      </c>
      <c r="H92" s="139">
        <f t="shared" si="3"/>
      </c>
      <c r="I92" s="98">
        <f>IF($C$86="","",_xlfn.IFERROR(IF(HLOOKUP('[1]Соревнования'!$B$11,'[1]Разряды'!$AF$3:$BI$13,'H2H на печать'!G92+1,FALSE)=0,"",HLOOKUP('[1]Соревнования'!$B$11,'[1]Разряды'!$AF$3:$BI$13,'H2H на печать'!G92+1,FALSE)),""))</f>
      </c>
    </row>
    <row r="93" spans="1:9" ht="51.75" customHeight="1" hidden="1">
      <c r="A93" s="28" t="str">
        <f t="shared" si="2"/>
        <v>z</v>
      </c>
      <c r="B93" s="87">
        <v>13</v>
      </c>
      <c r="C93" s="137">
        <f>_xlfn.IFERROR(VLOOKUP(B93,'[1]H2H Рафт-4М'!$N$30:$X$52,6,0),"")</f>
      </c>
      <c r="D93" s="137">
        <f>VLOOKUP(C93,'[1]Стартовый на печать'!$C$83:$F$114,4,0)</f>
      </c>
      <c r="E93" s="89">
        <f>VLOOKUP(C93,'[1]Стартовый на печать'!$C$83:$F$114,3,0)</f>
      </c>
      <c r="F93" s="88">
        <f>VLOOKUP(C93,'[1]Стартовый на печать'!$C$83:$F$114,2,0)</f>
      </c>
      <c r="G93" s="138">
        <f>IF(C93="","",VLOOKUP(B93,'[1]H2H Рафт-4М'!$N$30:$X$52,11,0))</f>
      </c>
      <c r="H93" s="139">
        <f t="shared" si="3"/>
      </c>
      <c r="I93" s="98">
        <f>IF($C$86="","",_xlfn.IFERROR(IF(HLOOKUP('[1]Соревнования'!$B$11,'[1]Разряды'!$AF$3:$BI$13,'H2H на печать'!G93+1,FALSE)=0,"",HLOOKUP('[1]Соревнования'!$B$11,'[1]Разряды'!$AF$3:$BI$13,'H2H на печать'!G93+1,FALSE)),""))</f>
      </c>
    </row>
    <row r="94" spans="1:9" ht="51.75" customHeight="1" hidden="1">
      <c r="A94" s="28" t="str">
        <f t="shared" si="2"/>
        <v>z</v>
      </c>
      <c r="B94" s="87">
        <v>14</v>
      </c>
      <c r="C94" s="137">
        <f>_xlfn.IFERROR(VLOOKUP(B94,'[1]H2H Рафт-4М'!$N$30:$X$52,6,0),"")</f>
      </c>
      <c r="D94" s="137">
        <f>VLOOKUP(C94,'[1]Стартовый на печать'!$C$83:$F$114,4,0)</f>
      </c>
      <c r="E94" s="89">
        <f>VLOOKUP(C94,'[1]Стартовый на печать'!$C$83:$F$114,3,0)</f>
      </c>
      <c r="F94" s="88">
        <f>VLOOKUP(C94,'[1]Стартовый на печать'!$C$83:$F$114,2,0)</f>
      </c>
      <c r="G94" s="138">
        <f>IF(C94="","",VLOOKUP(B94,'[1]H2H Рафт-4М'!$N$30:$X$52,11,0))</f>
      </c>
      <c r="H94" s="139">
        <f t="shared" si="3"/>
      </c>
      <c r="I94" s="98">
        <f>IF($C$86="","",_xlfn.IFERROR(IF(HLOOKUP('[1]Соревнования'!$B$11,'[1]Разряды'!$AF$3:$BI$13,'H2H на печать'!G94+1,FALSE)=0,"",HLOOKUP('[1]Соревнования'!$B$11,'[1]Разряды'!$AF$3:$BI$13,'H2H на печать'!G94+1,FALSE)),""))</f>
      </c>
    </row>
    <row r="95" spans="1:9" ht="51.75" customHeight="1" hidden="1">
      <c r="A95" s="28" t="str">
        <f t="shared" si="2"/>
        <v>z</v>
      </c>
      <c r="B95" s="87">
        <v>15</v>
      </c>
      <c r="C95" s="137">
        <f>_xlfn.IFERROR(VLOOKUP(B95,'[1]H2H Рафт-4М'!$N$30:$X$52,6,0),"")</f>
      </c>
      <c r="D95" s="137">
        <f>VLOOKUP(C95,'[1]Стартовый на печать'!$C$83:$F$114,4,0)</f>
      </c>
      <c r="E95" s="89">
        <f>VLOOKUP(C95,'[1]Стартовый на печать'!$C$83:$F$114,3,0)</f>
      </c>
      <c r="F95" s="88">
        <f>VLOOKUP(C95,'[1]Стартовый на печать'!$C$83:$F$114,2,0)</f>
      </c>
      <c r="G95" s="138">
        <f>IF(C95="","",VLOOKUP(B95,'[1]H2H Рафт-4М'!$N$30:$X$52,11,0))</f>
      </c>
      <c r="H95" s="139">
        <f t="shared" si="3"/>
      </c>
      <c r="I95" s="98">
        <f>IF($C$86="","",_xlfn.IFERROR(IF(HLOOKUP('[1]Соревнования'!$B$11,'[1]Разряды'!$AF$3:$BI$13,'H2H на печать'!G95+1,FALSE)=0,"",HLOOKUP('[1]Соревнования'!$B$11,'[1]Разряды'!$AF$3:$BI$13,'H2H на печать'!G95+1,FALSE)),""))</f>
      </c>
    </row>
    <row r="96" spans="1:9" ht="51.75" customHeight="1" hidden="1">
      <c r="A96" s="28" t="str">
        <f t="shared" si="2"/>
        <v>z</v>
      </c>
      <c r="B96" s="87">
        <v>16</v>
      </c>
      <c r="C96" s="137">
        <f>_xlfn.IFERROR(VLOOKUP(B96,'[1]H2H Рафт-4М'!$N$30:$X$52,6,0),"")</f>
      </c>
      <c r="D96" s="137">
        <f>VLOOKUP(C96,'[1]Стартовый на печать'!$C$83:$F$114,4,0)</f>
      </c>
      <c r="E96" s="89">
        <f>VLOOKUP(C96,'[1]Стартовый на печать'!$C$83:$F$114,3,0)</f>
      </c>
      <c r="F96" s="88">
        <f>VLOOKUP(C96,'[1]Стартовый на печать'!$C$83:$F$114,2,0)</f>
      </c>
      <c r="G96" s="138">
        <f>IF(C96="","",VLOOKUP(B96,'[1]H2H Рафт-4М'!$N$30:$X$52,11,0))</f>
      </c>
      <c r="H96" s="139">
        <f t="shared" si="3"/>
      </c>
      <c r="I96" s="98">
        <f>IF($C$86="","",_xlfn.IFERROR(IF(HLOOKUP('[1]Соревнования'!$B$11,'[1]Разряды'!$AF$3:$BI$13,'H2H на печать'!G96+1,FALSE)=0,"",HLOOKUP('[1]Соревнования'!$B$11,'[1]Разряды'!$AF$3:$BI$13,'H2H на печать'!G96+1,FALSE)),""))</f>
      </c>
    </row>
    <row r="97" spans="1:9" ht="51.75" customHeight="1" hidden="1">
      <c r="A97" s="28" t="str">
        <f t="shared" si="2"/>
        <v>z</v>
      </c>
      <c r="B97" s="87">
        <v>17</v>
      </c>
      <c r="C97" s="137">
        <f>_xlfn.IFERROR(VLOOKUP(B97,'[1]H2H Рафт-4М'!$A$16:$L$64,7,0),"")</f>
      </c>
      <c r="D97" s="137">
        <f>VLOOKUP(C97,'[1]Стартовый на печать'!$C$83:$F$114,4,0)</f>
      </c>
      <c r="E97" s="89">
        <f>VLOOKUP(C97,'[1]Стартовый на печать'!$C$83:$F$114,3,0)</f>
      </c>
      <c r="F97" s="88">
        <f>VLOOKUP(C97,'[1]Стартовый на печать'!$C$83:$F$114,2,0)</f>
      </c>
      <c r="G97" s="138">
        <f>IF(C97="","",VLOOKUP(B97,'[1]H2H Рафт-4М'!$A$16:$L$64,12,0))</f>
      </c>
      <c r="H97" s="139">
        <f t="shared" si="3"/>
      </c>
      <c r="I97" s="98">
        <f>IF($C$86="","",_xlfn.IFERROR(IF(HLOOKUP('[1]Соревнования'!$B$11,'[1]Разряды'!$AF$3:$BI$13,'H2H на печать'!G97+1,FALSE)=0,"",HLOOKUP('[1]Соревнования'!$B$11,'[1]Разряды'!$AF$3:$BI$13,'H2H на печать'!G97+1,FALSE)),""))</f>
      </c>
    </row>
    <row r="98" spans="1:9" ht="51.75" customHeight="1" hidden="1">
      <c r="A98" s="28" t="str">
        <f t="shared" si="2"/>
        <v>z</v>
      </c>
      <c r="B98" s="87">
        <v>18</v>
      </c>
      <c r="C98" s="137">
        <f>_xlfn.IFERROR(VLOOKUP(B98,'[1]H2H Рафт-4М'!$A$16:$L$64,7,0),"")</f>
      </c>
      <c r="D98" s="137">
        <f>VLOOKUP(C98,'[1]Стартовый на печать'!$C$83:$F$114,4,0)</f>
      </c>
      <c r="E98" s="89">
        <f>VLOOKUP(C98,'[1]Стартовый на печать'!$C$83:$F$114,3,0)</f>
      </c>
      <c r="F98" s="88">
        <f>VLOOKUP(C98,'[1]Стартовый на печать'!$C$83:$F$114,2,0)</f>
      </c>
      <c r="G98" s="138">
        <f>IF(C98="","",VLOOKUP(B98,'[1]H2H Рафт-4М'!$A$16:$L$64,12,0))</f>
      </c>
      <c r="H98" s="139">
        <f t="shared" si="3"/>
      </c>
      <c r="I98" s="98">
        <f>IF($C$86="","",_xlfn.IFERROR(IF(HLOOKUP('[1]Соревнования'!$B$11,'[1]Разряды'!$AF$3:$BI$13,'H2H на печать'!G98+1,FALSE)=0,"",HLOOKUP('[1]Соревнования'!$B$11,'[1]Разряды'!$AF$3:$BI$13,'H2H на печать'!G98+1,FALSE)),""))</f>
      </c>
    </row>
    <row r="99" spans="1:9" ht="51.75" customHeight="1" hidden="1">
      <c r="A99" s="28" t="str">
        <f t="shared" si="2"/>
        <v>z</v>
      </c>
      <c r="B99" s="87">
        <v>19</v>
      </c>
      <c r="C99" s="137">
        <f>_xlfn.IFERROR(VLOOKUP(B99,'[1]H2H Рафт-4М'!$A$16:$L$64,7,0),"")</f>
      </c>
      <c r="D99" s="137">
        <f>VLOOKUP(C99,'[1]Стартовый на печать'!$C$83:$F$114,4,0)</f>
      </c>
      <c r="E99" s="89">
        <f>VLOOKUP(C99,'[1]Стартовый на печать'!$C$83:$F$114,3,0)</f>
      </c>
      <c r="F99" s="88">
        <f>VLOOKUP(C99,'[1]Стартовый на печать'!$C$83:$F$114,2,0)</f>
      </c>
      <c r="G99" s="138">
        <f>IF(C99="","",VLOOKUP(B99,'[1]H2H Рафт-4М'!$A$16:$L$64,12,0))</f>
      </c>
      <c r="H99" s="139">
        <f t="shared" si="3"/>
      </c>
      <c r="I99" s="98">
        <f>IF($C$86="","",_xlfn.IFERROR(IF(HLOOKUP('[1]Соревнования'!$B$11,'[1]Разряды'!$AF$3:$BI$13,'H2H на печать'!G99+1,FALSE)=0,"",HLOOKUP('[1]Соревнования'!$B$11,'[1]Разряды'!$AF$3:$BI$13,'H2H на печать'!G99+1,FALSE)),""))</f>
      </c>
    </row>
    <row r="100" spans="1:9" ht="51.75" customHeight="1" hidden="1">
      <c r="A100" s="28" t="str">
        <f t="shared" si="2"/>
        <v>z</v>
      </c>
      <c r="B100" s="87">
        <v>20</v>
      </c>
      <c r="C100" s="137">
        <f>_xlfn.IFERROR(VLOOKUP(B100,'[1]H2H Рафт-4М'!$A$16:$L$64,7,0),"")</f>
      </c>
      <c r="D100" s="137">
        <f>VLOOKUP(C100,'[1]Стартовый на печать'!$C$83:$F$114,4,0)</f>
      </c>
      <c r="E100" s="89">
        <f>VLOOKUP(C100,'[1]Стартовый на печать'!$C$83:$F$114,3,0)</f>
      </c>
      <c r="F100" s="88">
        <f>VLOOKUP(C100,'[1]Стартовый на печать'!$C$83:$F$114,2,0)</f>
      </c>
      <c r="G100" s="138">
        <f>IF(C100="","",VLOOKUP(B100,'[1]H2H Рафт-4М'!$A$16:$L$64,12,0))</f>
      </c>
      <c r="H100" s="139">
        <f t="shared" si="3"/>
      </c>
      <c r="I100" s="98">
        <f>IF($C$86="","",_xlfn.IFERROR(IF(HLOOKUP('[1]Соревнования'!$B$11,'[1]Разряды'!$AF$3:$BI$13,'H2H на печать'!G100+1,FALSE)=0,"",HLOOKUP('[1]Соревнования'!$B$11,'[1]Разряды'!$AF$3:$BI$13,'H2H на печать'!G100+1,FALSE)),""))</f>
      </c>
    </row>
    <row r="101" spans="1:9" ht="51.75" customHeight="1" hidden="1">
      <c r="A101" s="28" t="str">
        <f t="shared" si="2"/>
        <v>z</v>
      </c>
      <c r="B101" s="87">
        <v>21</v>
      </c>
      <c r="C101" s="137">
        <f>_xlfn.IFERROR(VLOOKUP(B101,'[1]H2H Рафт-4М'!$A$16:$L$64,7,0),"")</f>
      </c>
      <c r="D101" s="137">
        <f>VLOOKUP(C101,'[1]Стартовый на печать'!$C$83:$F$114,4,0)</f>
      </c>
      <c r="E101" s="89">
        <f>VLOOKUP(C101,'[1]Стартовый на печать'!$C$83:$F$114,3,0)</f>
      </c>
      <c r="F101" s="88">
        <f>VLOOKUP(C101,'[1]Стартовый на печать'!$C$83:$F$114,2,0)</f>
      </c>
      <c r="G101" s="138">
        <f>IF(C101="","",VLOOKUP(B101,'[1]H2H Рафт-4М'!$A$16:$L$64,12,0))</f>
      </c>
      <c r="H101" s="139">
        <f t="shared" si="3"/>
      </c>
      <c r="I101" s="98">
        <f>IF($C$86="","",_xlfn.IFERROR(IF(HLOOKUP('[1]Соревнования'!$B$11,'[1]Разряды'!$AF$3:$BI$13,'H2H на печать'!G101+1,FALSE)=0,"",HLOOKUP('[1]Соревнования'!$B$11,'[1]Разряды'!$AF$3:$BI$13,'H2H на печать'!G101+1,FALSE)),""))</f>
      </c>
    </row>
    <row r="102" spans="1:9" ht="51.75" customHeight="1" hidden="1">
      <c r="A102" s="28" t="str">
        <f t="shared" si="2"/>
        <v>z</v>
      </c>
      <c r="B102" s="87">
        <v>22</v>
      </c>
      <c r="C102" s="137">
        <f>_xlfn.IFERROR(VLOOKUP(B102,'[1]H2H Рафт-4М'!$A$16:$L$64,7,0),"")</f>
      </c>
      <c r="D102" s="137">
        <f>VLOOKUP(C102,'[1]Стартовый на печать'!$C$83:$F$114,4,0)</f>
      </c>
      <c r="E102" s="89">
        <f>VLOOKUP(C102,'[1]Стартовый на печать'!$C$83:$F$114,3,0)</f>
      </c>
      <c r="F102" s="88">
        <f>VLOOKUP(C102,'[1]Стартовый на печать'!$C$83:$F$114,2,0)</f>
      </c>
      <c r="G102" s="138">
        <f>IF(C102="","",VLOOKUP(B102,'[1]H2H Рафт-4М'!$A$16:$L$64,12,0))</f>
      </c>
      <c r="H102" s="139">
        <f t="shared" si="3"/>
      </c>
      <c r="I102" s="98">
        <f>IF($C$86="","",_xlfn.IFERROR(IF(HLOOKUP('[1]Соревнования'!$B$11,'[1]Разряды'!$AF$3:$BI$13,'H2H на печать'!G102+1,FALSE)=0,"",HLOOKUP('[1]Соревнования'!$B$11,'[1]Разряды'!$AF$3:$BI$13,'H2H на печать'!G102+1,FALSE)),""))</f>
      </c>
    </row>
    <row r="103" spans="1:9" ht="51.75" customHeight="1" hidden="1">
      <c r="A103" s="28" t="str">
        <f t="shared" si="2"/>
        <v>z</v>
      </c>
      <c r="B103" s="87">
        <v>23</v>
      </c>
      <c r="C103" s="137">
        <f>_xlfn.IFERROR(VLOOKUP(B103,'[1]H2H Рафт-4М'!$A$16:$L$64,7,0),"")</f>
      </c>
      <c r="D103" s="137">
        <f>VLOOKUP(C103,'[1]Стартовый на печать'!$C$83:$F$114,4,0)</f>
      </c>
      <c r="E103" s="89">
        <f>VLOOKUP(C103,'[1]Стартовый на печать'!$C$83:$F$114,3,0)</f>
      </c>
      <c r="F103" s="88">
        <f>VLOOKUP(C103,'[1]Стартовый на печать'!$C$83:$F$114,2,0)</f>
      </c>
      <c r="G103" s="138">
        <f>IF(C103="","",VLOOKUP(B103,'[1]H2H Рафт-4М'!$A$16:$L$64,12,0))</f>
      </c>
      <c r="H103" s="139">
        <f t="shared" si="3"/>
      </c>
      <c r="I103" s="98">
        <f>IF($C$86="","",_xlfn.IFERROR(IF(HLOOKUP('[1]Соревнования'!$B$11,'[1]Разряды'!$AF$3:$BI$13,'H2H на печать'!G103+1,FALSE)=0,"",HLOOKUP('[1]Соревнования'!$B$11,'[1]Разряды'!$AF$3:$BI$13,'H2H на печать'!G103+1,FALSE)),""))</f>
      </c>
    </row>
    <row r="104" spans="1:9" ht="51.75" customHeight="1" hidden="1">
      <c r="A104" s="28" t="str">
        <f t="shared" si="2"/>
        <v>z</v>
      </c>
      <c r="B104" s="87">
        <v>24</v>
      </c>
      <c r="C104" s="137">
        <f>_xlfn.IFERROR(VLOOKUP(B104,'[1]H2H Рафт-4М'!$A$16:$L$64,7,0),"")</f>
      </c>
      <c r="D104" s="137">
        <f>VLOOKUP(C104,'[1]Стартовый на печать'!$C$83:$F$114,4,0)</f>
      </c>
      <c r="E104" s="89">
        <f>VLOOKUP(C104,'[1]Стартовый на печать'!$C$83:$F$114,3,0)</f>
      </c>
      <c r="F104" s="88">
        <f>VLOOKUP(C104,'[1]Стартовый на печать'!$C$83:$F$114,2,0)</f>
      </c>
      <c r="G104" s="138">
        <f>IF(C104="","",VLOOKUP(B104,'[1]H2H Рафт-4М'!$A$16:$L$64,12,0))</f>
      </c>
      <c r="H104" s="139">
        <f t="shared" si="3"/>
      </c>
      <c r="I104" s="98">
        <f>IF($C$86="","",_xlfn.IFERROR(IF(HLOOKUP('[1]Соревнования'!$B$11,'[1]Разряды'!$AF$3:$BI$13,'H2H на печать'!G104+1,FALSE)=0,"",HLOOKUP('[1]Соревнования'!$B$11,'[1]Разряды'!$AF$3:$BI$13,'H2H на печать'!G104+1,FALSE)),""))</f>
      </c>
    </row>
    <row r="105" spans="1:9" ht="51.75" customHeight="1" hidden="1">
      <c r="A105" s="28" t="str">
        <f t="shared" si="2"/>
        <v>z</v>
      </c>
      <c r="B105" s="87">
        <v>25</v>
      </c>
      <c r="C105" s="137">
        <f>_xlfn.IFERROR(VLOOKUP(B105,'[1]H2H Рафт-4М'!$A$16:$L$64,7,0),"")</f>
      </c>
      <c r="D105" s="137">
        <f>VLOOKUP(C105,'[1]Стартовый на печать'!$C$83:$F$114,4,0)</f>
      </c>
      <c r="E105" s="89">
        <f>VLOOKUP(C105,'[1]Стартовый на печать'!$C$83:$F$114,3,0)</f>
      </c>
      <c r="F105" s="88">
        <f>VLOOKUP(C105,'[1]Стартовый на печать'!$C$83:$F$114,2,0)</f>
      </c>
      <c r="G105" s="138">
        <f>IF(C105="","",VLOOKUP(B105,'[1]H2H Рафт-4М'!$A$16:$L$64,12,0))</f>
      </c>
      <c r="H105" s="139">
        <f t="shared" si="3"/>
      </c>
      <c r="I105" s="98">
        <f>IF($C$86="","",_xlfn.IFERROR(IF(HLOOKUP('[1]Соревнования'!$B$11,'[1]Разряды'!$AF$3:$BI$13,'H2H на печать'!G105+1,FALSE)=0,"",HLOOKUP('[1]Соревнования'!$B$11,'[1]Разряды'!$AF$3:$BI$13,'H2H на печать'!G105+1,FALSE)),""))</f>
      </c>
    </row>
    <row r="106" spans="1:9" ht="51.75" customHeight="1" hidden="1">
      <c r="A106" s="28" t="str">
        <f t="shared" si="2"/>
        <v>z</v>
      </c>
      <c r="B106" s="87">
        <v>26</v>
      </c>
      <c r="C106" s="137">
        <f>_xlfn.IFERROR(VLOOKUP(B106,'[1]H2H Рафт-4М'!$A$16:$L$64,7,0),"")</f>
      </c>
      <c r="D106" s="137">
        <f>VLOOKUP(C106,'[1]Стартовый на печать'!$C$83:$F$114,4,0)</f>
      </c>
      <c r="E106" s="89">
        <f>VLOOKUP(C106,'[1]Стартовый на печать'!$C$83:$F$114,3,0)</f>
      </c>
      <c r="F106" s="88">
        <f>VLOOKUP(C106,'[1]Стартовый на печать'!$C$83:$F$114,2,0)</f>
      </c>
      <c r="G106" s="138">
        <f>IF(C106="","",VLOOKUP(B106,'[1]H2H Рафт-4М'!$A$16:$L$64,12,0))</f>
      </c>
      <c r="H106" s="139">
        <f t="shared" si="3"/>
      </c>
      <c r="I106" s="98">
        <f>IF($C$86="","",_xlfn.IFERROR(IF(HLOOKUP('[1]Соревнования'!$B$11,'[1]Разряды'!$AF$3:$BI$13,'H2H на печать'!G106+1,FALSE)=0,"",HLOOKUP('[1]Соревнования'!$B$11,'[1]Разряды'!$AF$3:$BI$13,'H2H на печать'!G106+1,FALSE)),""))</f>
      </c>
    </row>
    <row r="107" spans="1:9" ht="51.75" customHeight="1" hidden="1">
      <c r="A107" s="28" t="str">
        <f t="shared" si="2"/>
        <v>z</v>
      </c>
      <c r="B107" s="87">
        <v>27</v>
      </c>
      <c r="C107" s="137">
        <f>_xlfn.IFERROR(VLOOKUP(B107,'[1]H2H Рафт-4М'!$A$16:$L$64,7,0),"")</f>
      </c>
      <c r="D107" s="137">
        <f>VLOOKUP(C107,'[1]Стартовый на печать'!$C$83:$F$114,4,0)</f>
      </c>
      <c r="E107" s="89">
        <f>VLOOKUP(C107,'[1]Стартовый на печать'!$C$83:$F$114,3,0)</f>
      </c>
      <c r="F107" s="88">
        <f>VLOOKUP(C107,'[1]Стартовый на печать'!$C$83:$F$114,2,0)</f>
      </c>
      <c r="G107" s="138">
        <f>IF(C107="","",VLOOKUP(B107,'[1]H2H Рафт-4М'!$A$16:$L$64,12,0))</f>
      </c>
      <c r="H107" s="139">
        <f t="shared" si="3"/>
      </c>
      <c r="I107" s="98">
        <f>IF($C$86="","",_xlfn.IFERROR(IF(HLOOKUP('[1]Соревнования'!$B$11,'[1]Разряды'!$AF$3:$BI$13,'H2H на печать'!G107+1,FALSE)=0,"",HLOOKUP('[1]Соревнования'!$B$11,'[1]Разряды'!$AF$3:$BI$13,'H2H на печать'!G107+1,FALSE)),""))</f>
      </c>
    </row>
    <row r="108" spans="1:9" ht="51.75" customHeight="1" hidden="1">
      <c r="A108" s="28" t="str">
        <f t="shared" si="2"/>
        <v>z</v>
      </c>
      <c r="B108" s="87">
        <v>28</v>
      </c>
      <c r="C108" s="137">
        <f>_xlfn.IFERROR(VLOOKUP(B108,'[1]H2H Рафт-4М'!$A$16:$L$64,7,0),"")</f>
      </c>
      <c r="D108" s="137">
        <f>VLOOKUP(C108,'[1]Стартовый на печать'!$C$83:$F$114,4,0)</f>
      </c>
      <c r="E108" s="89">
        <f>VLOOKUP(C108,'[1]Стартовый на печать'!$C$83:$F$114,3,0)</f>
      </c>
      <c r="F108" s="88">
        <f>VLOOKUP(C108,'[1]Стартовый на печать'!$C$83:$F$114,2,0)</f>
      </c>
      <c r="G108" s="138">
        <f>IF(C108="","",VLOOKUP(B108,'[1]H2H Рафт-4М'!$A$16:$L$64,12,0))</f>
      </c>
      <c r="H108" s="139">
        <f t="shared" si="3"/>
      </c>
      <c r="I108" s="98">
        <f>IF($C$86="","",_xlfn.IFERROR(IF(HLOOKUP('[1]Соревнования'!$B$11,'[1]Разряды'!$AF$3:$BI$13,'H2H на печать'!G108+1,FALSE)=0,"",HLOOKUP('[1]Соревнования'!$B$11,'[1]Разряды'!$AF$3:$BI$13,'H2H на печать'!G108+1,FALSE)),""))</f>
      </c>
    </row>
    <row r="109" spans="1:9" ht="51.75" customHeight="1" hidden="1">
      <c r="A109" s="28" t="str">
        <f t="shared" si="2"/>
        <v>z</v>
      </c>
      <c r="B109" s="87">
        <v>29</v>
      </c>
      <c r="C109" s="137">
        <f>_xlfn.IFERROR(VLOOKUP(B109,'[1]H2H Рафт-4М'!$A$16:$L$64,7,0),"")</f>
      </c>
      <c r="D109" s="137">
        <f>VLOOKUP(C109,'[1]Стартовый на печать'!$C$83:$F$114,4,0)</f>
      </c>
      <c r="E109" s="89">
        <f>VLOOKUP(C109,'[1]Стартовый на печать'!$C$83:$F$114,3,0)</f>
      </c>
      <c r="F109" s="88">
        <f>VLOOKUP(C109,'[1]Стартовый на печать'!$C$83:$F$114,2,0)</f>
      </c>
      <c r="G109" s="138">
        <f>IF(C109="","",VLOOKUP(B109,'[1]H2H Рафт-4М'!$A$16:$L$64,12,0))</f>
      </c>
      <c r="H109" s="139">
        <f t="shared" si="3"/>
      </c>
      <c r="I109" s="98">
        <f>IF($C$86="","",_xlfn.IFERROR(IF(HLOOKUP('[1]Соревнования'!$B$11,'[1]Разряды'!$AF$3:$BI$13,'H2H на печать'!G109+1,FALSE)=0,"",HLOOKUP('[1]Соревнования'!$B$11,'[1]Разряды'!$AF$3:$BI$13,'H2H на печать'!G109+1,FALSE)),""))</f>
      </c>
    </row>
    <row r="110" spans="1:9" ht="51.75" customHeight="1" hidden="1">
      <c r="A110" s="28" t="str">
        <f t="shared" si="2"/>
        <v>z</v>
      </c>
      <c r="B110" s="87">
        <v>30</v>
      </c>
      <c r="C110" s="137">
        <f>_xlfn.IFERROR(VLOOKUP(B110,'[1]H2H Рафт-4М'!$A$16:$L$64,7,0),"")</f>
      </c>
      <c r="D110" s="137">
        <f>VLOOKUP(C110,'[1]Стартовый на печать'!$C$83:$F$114,4,0)</f>
      </c>
      <c r="E110" s="89">
        <f>VLOOKUP(C110,'[1]Стартовый на печать'!$C$83:$F$114,3,0)</f>
      </c>
      <c r="F110" s="88">
        <f>VLOOKUP(C110,'[1]Стартовый на печать'!$C$83:$F$114,2,0)</f>
      </c>
      <c r="G110" s="138">
        <f>IF(C110="","",VLOOKUP(B110,'[1]H2H Рафт-4М'!$A$16:$L$64,12,0))</f>
      </c>
      <c r="H110" s="139">
        <f t="shared" si="3"/>
      </c>
      <c r="I110" s="98">
        <f>IF($C$86="","",_xlfn.IFERROR(IF(HLOOKUP('[1]Соревнования'!$B$11,'[1]Разряды'!$AF$3:$BI$13,'H2H на печать'!G110+1,FALSE)=0,"",HLOOKUP('[1]Соревнования'!$B$11,'[1]Разряды'!$AF$3:$BI$13,'H2H на печать'!G110+1,FALSE)),""))</f>
      </c>
    </row>
    <row r="111" spans="1:9" ht="51.75" customHeight="1" hidden="1">
      <c r="A111" s="28" t="str">
        <f t="shared" si="2"/>
        <v>z</v>
      </c>
      <c r="B111" s="87">
        <v>31</v>
      </c>
      <c r="C111" s="137">
        <f>_xlfn.IFERROR(VLOOKUP(B111,'[1]H2H Рафт-4М'!$A$16:$L$64,7,0),"")</f>
      </c>
      <c r="D111" s="137">
        <f>VLOOKUP(C111,'[1]Стартовый на печать'!$C$83:$F$114,4,0)</f>
      </c>
      <c r="E111" s="89">
        <f>VLOOKUP(C111,'[1]Стартовый на печать'!$C$83:$F$114,3,0)</f>
      </c>
      <c r="F111" s="88">
        <f>VLOOKUP(C111,'[1]Стартовый на печать'!$C$83:$F$114,2,0)</f>
      </c>
      <c r="G111" s="138">
        <f>IF(C111="","",VLOOKUP(B111,'[1]H2H Рафт-4М'!$A$16:$L$64,12,0))</f>
      </c>
      <c r="H111" s="139">
        <f t="shared" si="3"/>
      </c>
      <c r="I111" s="98">
        <f>IF($C$86="","",_xlfn.IFERROR(IF(HLOOKUP('[1]Соревнования'!$B$11,'[1]Разряды'!$AF$3:$BI$13,'H2H на печать'!G111+1,FALSE)=0,"",HLOOKUP('[1]Соревнования'!$B$11,'[1]Разряды'!$AF$3:$BI$13,'H2H на печать'!G111+1,FALSE)),""))</f>
      </c>
    </row>
    <row r="112" spans="1:9" ht="51.75" customHeight="1" hidden="1">
      <c r="A112" s="28" t="str">
        <f t="shared" si="2"/>
        <v>z</v>
      </c>
      <c r="B112" s="87">
        <v>32</v>
      </c>
      <c r="C112" s="137">
        <f>_xlfn.IFERROR(VLOOKUP(B112,'[1]H2H Рафт-4М'!$A$16:$L$64,7,0),"")</f>
      </c>
      <c r="D112" s="137">
        <f>VLOOKUP(C112,'[1]Стартовый на печать'!$C$83:$F$114,4,0)</f>
      </c>
      <c r="E112" s="89">
        <f>VLOOKUP(C112,'[1]Стартовый на печать'!$C$83:$F$114,3,0)</f>
      </c>
      <c r="F112" s="88">
        <f>VLOOKUP(C112,'[1]Стартовый на печать'!$C$83:$F$114,2,0)</f>
      </c>
      <c r="G112" s="138">
        <f>IF(C112="","",VLOOKUP(B112,'[1]H2H Рафт-4М'!$A$16:$L$64,12,0))</f>
      </c>
      <c r="H112" s="139">
        <f t="shared" si="3"/>
      </c>
      <c r="I112" s="98">
        <f>IF($C$86="","",_xlfn.IFERROR(IF(HLOOKUP('[1]Соревнования'!$B$11,'[1]Разряды'!$AF$3:$BI$13,'H2H на печать'!G112+1,FALSE)=0,"",HLOOKUP('[1]Соревнования'!$B$11,'[1]Разряды'!$AF$3:$BI$13,'H2H на печать'!G112+1,FALSE)),""))</f>
      </c>
    </row>
    <row r="113" spans="1:9" ht="15" hidden="1">
      <c r="A113" s="85" t="str">
        <f>IF(C114="","z","")</f>
        <v>z</v>
      </c>
      <c r="B113" s="94" t="str">
        <f>'[1]Соревнования'!B16</f>
        <v>R-4 женщины</v>
      </c>
      <c r="C113" s="94"/>
      <c r="D113" s="94"/>
      <c r="E113" s="94"/>
      <c r="F113" s="94"/>
      <c r="G113" s="94"/>
      <c r="H113" s="94"/>
      <c r="I113" s="94"/>
    </row>
    <row r="114" spans="1:9" ht="54" customHeight="1" hidden="1">
      <c r="A114" s="28" t="str">
        <f aca="true" t="shared" si="4" ref="A114:A145">IF(C114="","z","")</f>
        <v>z</v>
      </c>
      <c r="B114" s="87">
        <v>1</v>
      </c>
      <c r="C114" s="137"/>
      <c r="D114" s="137"/>
      <c r="E114" s="89"/>
      <c r="F114" s="88"/>
      <c r="G114" s="138"/>
      <c r="H114" s="139">
        <v>200</v>
      </c>
      <c r="I114" s="98">
        <f>IF($C$119="","",_xlfn.IFERROR(IF(HLOOKUP('[1]Соревнования'!$B$11,'[1]Разряды'!$AF$3:$BI$13,'H2H на печать'!G114+1,FALSE)=0,"",HLOOKUP('[1]Соревнования'!$B$11,'[1]Разряды'!$AF$3:$BI$13,'H2H на печать'!G114+1,FALSE)),""))</f>
      </c>
    </row>
    <row r="115" spans="1:9" ht="54" customHeight="1" hidden="1">
      <c r="A115" s="28" t="str">
        <f t="shared" si="4"/>
        <v>z</v>
      </c>
      <c r="B115" s="87">
        <v>2</v>
      </c>
      <c r="C115" s="137"/>
      <c r="D115" s="137"/>
      <c r="E115" s="89"/>
      <c r="F115" s="88"/>
      <c r="G115" s="138"/>
      <c r="H115" s="139">
        <v>190</v>
      </c>
      <c r="I115" s="98">
        <f>IF($C$119="","",_xlfn.IFERROR(IF(HLOOKUP('[1]Соревнования'!$B$11,'[1]Разряды'!$AF$3:$BI$13,'H2H на печать'!G115+1,FALSE)=0,"",HLOOKUP('[1]Соревнования'!$B$11,'[1]Разряды'!$AF$3:$BI$13,'H2H на печать'!G115+1,FALSE)),""))</f>
      </c>
    </row>
    <row r="116" spans="1:9" ht="54" customHeight="1" hidden="1">
      <c r="A116" s="28" t="str">
        <f t="shared" si="4"/>
        <v>z</v>
      </c>
      <c r="B116" s="87">
        <v>3</v>
      </c>
      <c r="C116" s="137"/>
      <c r="D116" s="137"/>
      <c r="E116" s="89"/>
      <c r="F116" s="88"/>
      <c r="G116" s="138"/>
      <c r="H116" s="139">
        <v>180</v>
      </c>
      <c r="I116" s="98">
        <f>IF($C$119="","",_xlfn.IFERROR(IF(HLOOKUP('[1]Соревнования'!$B$11,'[1]Разряды'!$AF$3:$BI$13,'H2H на печать'!G116+1,FALSE)=0,"",HLOOKUP('[1]Соревнования'!$B$11,'[1]Разряды'!$AF$3:$BI$13,'H2H на печать'!G116+1,FALSE)),""))</f>
      </c>
    </row>
    <row r="117" spans="1:9" ht="54" customHeight="1" hidden="1">
      <c r="A117" s="28" t="str">
        <f t="shared" si="4"/>
        <v>z</v>
      </c>
      <c r="B117" s="101">
        <v>4</v>
      </c>
      <c r="C117" s="140">
        <f>_xlfn.IFERROR(VLOOKUP(B117,'[1]H2H Рафт-4Ж'!$AX$36:$BG$38,5,0),"")</f>
      </c>
      <c r="D117" s="140">
        <f>VLOOKUP(C117,'[1]Стартовый на печать'!$C$118:$F$149,4,0)</f>
      </c>
      <c r="E117" s="103">
        <f>VLOOKUP(C117,'[1]Стартовый на печать'!$C$118:$F$149,3,0)</f>
      </c>
      <c r="F117" s="102">
        <f>VLOOKUP(C117,'[1]Стартовый на печать'!$C$118:$F$149,2,0)</f>
      </c>
      <c r="G117" s="141">
        <f>IF(C117="","",MIN(VLOOKUP(B117,'[1]H2H Рафт-4Ж'!$AX$36:$BG$38,10,0),B117))</f>
      </c>
      <c r="H117" s="142">
        <f aca="true" t="shared" si="5" ref="H117:H145">IF(C117="","",MAX(0,200-(G117-1)*10))</f>
      </c>
      <c r="I117" s="107">
        <f>IF($C$119="","",_xlfn.IFERROR(IF(HLOOKUP('[1]Соревнования'!$B$11,'[1]Разряды'!$AF$3:$BI$13,'H2H на печать'!G117+1,FALSE)=0,"",HLOOKUP('[1]Соревнования'!$B$11,'[1]Разряды'!$AF$3:$BI$13,'H2H на печать'!G117+1,FALSE)),""))</f>
      </c>
    </row>
    <row r="118" spans="1:9" ht="54" customHeight="1" hidden="1">
      <c r="A118" s="28" t="str">
        <f t="shared" si="4"/>
        <v>z</v>
      </c>
      <c r="B118" s="87">
        <v>5</v>
      </c>
      <c r="C118" s="143">
        <f>_xlfn.IFERROR(VLOOKUP(B118,'[1]H2H Рафт-4Ж'!$Z$32:$AJ$51,6,0),"")</f>
      </c>
      <c r="D118" s="143">
        <f>VLOOKUP(C118,'[1]Стартовый на печать'!$C$118:$F$149,4,0)</f>
      </c>
      <c r="E118" s="144">
        <f>VLOOKUP(C118,'[1]Стартовый на печать'!$C$118:$F$149,3,0)</f>
      </c>
      <c r="F118" s="145">
        <f>VLOOKUP(C118,'[1]Стартовый на печать'!$C$118:$F$149,2,0)</f>
      </c>
      <c r="G118" s="146">
        <f>IF(C118="","",VLOOKUP(B118,'[1]H2H Рафт-4Ж'!$Z$32:$AJ$51,11,0))</f>
      </c>
      <c r="H118" s="142">
        <f t="shared" si="5"/>
      </c>
      <c r="I118" s="147">
        <f>IF($C$119="","",_xlfn.IFERROR(IF(HLOOKUP('[1]Соревнования'!$B$11,'[1]Разряды'!$AF$3:$BI$13,'H2H на печать'!G118+1,FALSE)=0,"",HLOOKUP('[1]Соревнования'!$B$11,'[1]Разряды'!$AF$3:$BI$13,'H2H на печать'!G118+1,FALSE)),""))</f>
      </c>
    </row>
    <row r="119" spans="1:9" ht="54" customHeight="1" hidden="1">
      <c r="A119" s="28" t="str">
        <f t="shared" si="4"/>
        <v>z</v>
      </c>
      <c r="B119" s="87">
        <v>6</v>
      </c>
      <c r="C119" s="143">
        <f>_xlfn.IFERROR(VLOOKUP(B119,'[1]H2H Рафт-4Ж'!$Z$32:$AJ$51,6,0),"")</f>
      </c>
      <c r="D119" s="143">
        <f>VLOOKUP(C119,'[1]Стартовый на печать'!$C$118:$F$149,4,0)</f>
      </c>
      <c r="E119" s="144">
        <f>VLOOKUP(C119,'[1]Стартовый на печать'!$C$118:$F$149,3,0)</f>
      </c>
      <c r="F119" s="145">
        <f>VLOOKUP(C119,'[1]Стартовый на печать'!$C$118:$F$149,2,0)</f>
      </c>
      <c r="G119" s="146">
        <f>IF(C119="","",VLOOKUP(B119,'[1]H2H Рафт-4Ж'!$Z$32:$AJ$51,11,0))</f>
      </c>
      <c r="H119" s="142">
        <f t="shared" si="5"/>
      </c>
      <c r="I119" s="147">
        <f>IF($C$119="","",_xlfn.IFERROR(IF(HLOOKUP('[1]Соревнования'!$B$11,'[1]Разряды'!$AF$3:$BI$13,'H2H на печать'!G119+1,FALSE)=0,"",HLOOKUP('[1]Соревнования'!$B$11,'[1]Разряды'!$AF$3:$BI$13,'H2H на печать'!G119+1,FALSE)),""))</f>
      </c>
    </row>
    <row r="120" spans="1:9" ht="51.75" customHeight="1" hidden="1">
      <c r="A120" s="28" t="str">
        <f t="shared" si="4"/>
        <v>z</v>
      </c>
      <c r="B120" s="87">
        <v>7</v>
      </c>
      <c r="C120" s="143">
        <f>_xlfn.IFERROR(VLOOKUP(B120,'[1]H2H Рафт-4Ж'!$Z$32:$AJ$51,6,0),"")</f>
      </c>
      <c r="D120" s="143">
        <f>VLOOKUP(C120,'[1]Стартовый на печать'!$C$118:$F$149,4,0)</f>
      </c>
      <c r="E120" s="144">
        <f>VLOOKUP(C120,'[1]Стартовый на печать'!$C$118:$F$149,3,0)</f>
      </c>
      <c r="F120" s="145">
        <f>VLOOKUP(C120,'[1]Стартовый на печать'!$C$118:$F$149,2,0)</f>
      </c>
      <c r="G120" s="146">
        <f>IF(C120="","",VLOOKUP(B120,'[1]H2H Рафт-4Ж'!$Z$32:$AJ$51,11,0))</f>
      </c>
      <c r="H120" s="142">
        <f t="shared" si="5"/>
      </c>
      <c r="I120" s="147">
        <f>IF($C$119="","",_xlfn.IFERROR(IF(HLOOKUP('[1]Соревнования'!$B$11,'[1]Разряды'!$AF$3:$BI$13,'H2H на печать'!G120+1,FALSE)=0,"",HLOOKUP('[1]Соревнования'!$B$11,'[1]Разряды'!$AF$3:$BI$13,'H2H на печать'!G120+1,FALSE)),""))</f>
      </c>
    </row>
    <row r="121" spans="1:9" ht="51.75" customHeight="1" hidden="1">
      <c r="A121" s="28" t="str">
        <f t="shared" si="4"/>
        <v>z</v>
      </c>
      <c r="B121" s="87">
        <v>8</v>
      </c>
      <c r="C121" s="143">
        <f>_xlfn.IFERROR(VLOOKUP(B121,'[1]H2H Рафт-4Ж'!$Z$32:$AJ$51,6,0),"")</f>
      </c>
      <c r="D121" s="143">
        <f>VLOOKUP(C121,'[1]Стартовый на печать'!$C$118:$F$149,4,0)</f>
      </c>
      <c r="E121" s="144">
        <f>VLOOKUP(C121,'[1]Стартовый на печать'!$C$118:$F$149,3,0)</f>
      </c>
      <c r="F121" s="145">
        <f>VLOOKUP(C121,'[1]Стартовый на печать'!$C$118:$F$149,2,0)</f>
      </c>
      <c r="G121" s="146">
        <f>IF(C121="","",VLOOKUP(B121,'[1]H2H Рафт-4Ж'!$Z$32:$AJ$51,11,0))</f>
      </c>
      <c r="H121" s="142">
        <f t="shared" si="5"/>
      </c>
      <c r="I121" s="147">
        <f>IF($C$119="","",_xlfn.IFERROR(IF(HLOOKUP('[1]Соревнования'!$B$11,'[1]Разряды'!$AF$3:$BI$13,'H2H на печать'!G121+1,FALSE)=0,"",HLOOKUP('[1]Соревнования'!$B$11,'[1]Разряды'!$AF$3:$BI$13,'H2H на печать'!G121+1,FALSE)),""))</f>
      </c>
    </row>
    <row r="122" spans="1:9" ht="51.75" customHeight="1" hidden="1">
      <c r="A122" s="28" t="str">
        <f t="shared" si="4"/>
        <v>z</v>
      </c>
      <c r="B122" s="87">
        <v>9</v>
      </c>
      <c r="C122" s="143">
        <f>_xlfn.IFERROR(VLOOKUP(B122,'[1]H2H Рафт-4Ж'!$N$30:$X$52,6,0),"")</f>
      </c>
      <c r="D122" s="143">
        <f>VLOOKUP(C122,'[1]Стартовый на печать'!$C$118:$F$149,4,0)</f>
      </c>
      <c r="E122" s="144">
        <f>VLOOKUP(C122,'[1]Стартовый на печать'!$C$118:$F$149,3,0)</f>
      </c>
      <c r="F122" s="145">
        <f>VLOOKUP(C122,'[1]Стартовый на печать'!$C$118:$F$149,2,0)</f>
      </c>
      <c r="G122" s="146">
        <f>IF(C122="","",VLOOKUP(B122,'[1]H2H Рафт-4Ж'!$N$30:$X$52,11,0))</f>
      </c>
      <c r="H122" s="142">
        <f t="shared" si="5"/>
      </c>
      <c r="I122" s="147">
        <f>IF($C$119="","",_xlfn.IFERROR(IF(HLOOKUP('[1]Соревнования'!$B$11,'[1]Разряды'!$AF$3:$BI$13,'H2H на печать'!G122+1,FALSE)=0,"",HLOOKUP('[1]Соревнования'!$B$11,'[1]Разряды'!$AF$3:$BI$13,'H2H на печать'!G122+1,FALSE)),""))</f>
      </c>
    </row>
    <row r="123" spans="1:9" ht="51.75" customHeight="1" hidden="1">
      <c r="A123" s="28" t="str">
        <f t="shared" si="4"/>
        <v>z</v>
      </c>
      <c r="B123" s="87">
        <v>10</v>
      </c>
      <c r="C123" s="143">
        <f>_xlfn.IFERROR(VLOOKUP(B123,'[1]H2H Рафт-4Ж'!$N$30:$X$52,6,0),"")</f>
      </c>
      <c r="D123" s="143">
        <f>VLOOKUP(C123,'[1]Стартовый на печать'!$C$118:$F$149,4,0)</f>
      </c>
      <c r="E123" s="144">
        <f>VLOOKUP(C123,'[1]Стартовый на печать'!$C$118:$F$149,3,0)</f>
      </c>
      <c r="F123" s="145">
        <f>VLOOKUP(C123,'[1]Стартовый на печать'!$C$118:$F$149,2,0)</f>
      </c>
      <c r="G123" s="146">
        <f>IF(C123="","",VLOOKUP(B123,'[1]H2H Рафт-4Ж'!$N$30:$X$52,11,0))</f>
      </c>
      <c r="H123" s="142">
        <f t="shared" si="5"/>
      </c>
      <c r="I123" s="147">
        <f>IF($C$119="","",_xlfn.IFERROR(IF(HLOOKUP('[1]Соревнования'!$B$11,'[1]Разряды'!$AF$3:$BI$13,'H2H на печать'!G123+1,FALSE)=0,"",HLOOKUP('[1]Соревнования'!$B$11,'[1]Разряды'!$AF$3:$BI$13,'H2H на печать'!G123+1,FALSE)),""))</f>
      </c>
    </row>
    <row r="124" spans="1:9" ht="51.75" customHeight="1" hidden="1">
      <c r="A124" s="28" t="str">
        <f t="shared" si="4"/>
        <v>z</v>
      </c>
      <c r="B124" s="87">
        <v>11</v>
      </c>
      <c r="C124" s="143">
        <f>_xlfn.IFERROR(VLOOKUP(B124,'[1]H2H Рафт-4Ж'!$N$30:$X$52,6,0),"")</f>
      </c>
      <c r="D124" s="143">
        <f>VLOOKUP(C124,'[1]Стартовый на печать'!$C$118:$F$149,4,0)</f>
      </c>
      <c r="E124" s="144">
        <f>VLOOKUP(C124,'[1]Стартовый на печать'!$C$118:$F$149,3,0)</f>
      </c>
      <c r="F124" s="145">
        <f>VLOOKUP(C124,'[1]Стартовый на печать'!$C$118:$F$149,2,0)</f>
      </c>
      <c r="G124" s="146">
        <f>IF(C124="","",VLOOKUP(B124,'[1]H2H Рафт-4Ж'!$N$30:$X$52,11,0))</f>
      </c>
      <c r="H124" s="142">
        <f t="shared" si="5"/>
      </c>
      <c r="I124" s="147">
        <f>IF($C$119="","",_xlfn.IFERROR(IF(HLOOKUP('[1]Соревнования'!$B$11,'[1]Разряды'!$AF$3:$BI$13,'H2H на печать'!G124+1,FALSE)=0,"",HLOOKUP('[1]Соревнования'!$B$11,'[1]Разряды'!$AF$3:$BI$13,'H2H на печать'!G124+1,FALSE)),""))</f>
      </c>
    </row>
    <row r="125" spans="1:9" ht="51.75" customHeight="1" hidden="1">
      <c r="A125" s="28" t="str">
        <f t="shared" si="4"/>
        <v>z</v>
      </c>
      <c r="B125" s="87">
        <v>12</v>
      </c>
      <c r="C125" s="143">
        <f>_xlfn.IFERROR(VLOOKUP(B125,'[1]H2H Рафт-4Ж'!$N$30:$X$52,6,0),"")</f>
      </c>
      <c r="D125" s="143">
        <f>VLOOKUP(C125,'[1]Стартовый на печать'!$C$118:$F$149,4,0)</f>
      </c>
      <c r="E125" s="144">
        <f>VLOOKUP(C125,'[1]Стартовый на печать'!$C$118:$F$149,3,0)</f>
      </c>
      <c r="F125" s="145">
        <f>VLOOKUP(C125,'[1]Стартовый на печать'!$C$118:$F$149,2,0)</f>
      </c>
      <c r="G125" s="146">
        <f>IF(C125="","",VLOOKUP(B125,'[1]H2H Рафт-4Ж'!$N$30:$X$52,11,0))</f>
      </c>
      <c r="H125" s="142">
        <f t="shared" si="5"/>
      </c>
      <c r="I125" s="147">
        <f>IF($C$119="","",_xlfn.IFERROR(IF(HLOOKUP('[1]Соревнования'!$B$11,'[1]Разряды'!$AF$3:$BI$13,'H2H на печать'!G125+1,FALSE)=0,"",HLOOKUP('[1]Соревнования'!$B$11,'[1]Разряды'!$AF$3:$BI$13,'H2H на печать'!G125+1,FALSE)),""))</f>
      </c>
    </row>
    <row r="126" spans="1:9" ht="51.75" customHeight="1" hidden="1">
      <c r="A126" s="28" t="str">
        <f t="shared" si="4"/>
        <v>z</v>
      </c>
      <c r="B126" s="87">
        <v>13</v>
      </c>
      <c r="C126" s="143">
        <f>_xlfn.IFERROR(VLOOKUP(B126,'[1]H2H Рафт-4Ж'!$N$30:$X$52,6,0),"")</f>
      </c>
      <c r="D126" s="143">
        <f>VLOOKUP(C126,'[1]Стартовый на печать'!$C$118:$F$149,4,0)</f>
      </c>
      <c r="E126" s="144">
        <f>VLOOKUP(C126,'[1]Стартовый на печать'!$C$118:$F$149,3,0)</f>
      </c>
      <c r="F126" s="145">
        <f>VLOOKUP(C126,'[1]Стартовый на печать'!$C$118:$F$149,2,0)</f>
      </c>
      <c r="G126" s="146">
        <f>IF(C126="","",VLOOKUP(B126,'[1]H2H Рафт-4Ж'!$N$30:$X$52,11,0))</f>
      </c>
      <c r="H126" s="142">
        <f t="shared" si="5"/>
      </c>
      <c r="I126" s="147">
        <f>IF($C$119="","",_xlfn.IFERROR(IF(HLOOKUP('[1]Соревнования'!$B$11,'[1]Разряды'!$AF$3:$BI$13,'H2H на печать'!G126+1,FALSE)=0,"",HLOOKUP('[1]Соревнования'!$B$11,'[1]Разряды'!$AF$3:$BI$13,'H2H на печать'!G126+1,FALSE)),""))</f>
      </c>
    </row>
    <row r="127" spans="1:9" ht="51.75" customHeight="1" hidden="1">
      <c r="A127" s="28" t="str">
        <f t="shared" si="4"/>
        <v>z</v>
      </c>
      <c r="B127" s="87">
        <v>14</v>
      </c>
      <c r="C127" s="143">
        <f>_xlfn.IFERROR(VLOOKUP(B127,'[1]H2H Рафт-4Ж'!$N$30:$X$52,6,0),"")</f>
      </c>
      <c r="D127" s="143">
        <f>VLOOKUP(C127,'[1]Стартовый на печать'!$C$118:$F$149,4,0)</f>
      </c>
      <c r="E127" s="144">
        <f>VLOOKUP(C127,'[1]Стартовый на печать'!$C$118:$F$149,3,0)</f>
      </c>
      <c r="F127" s="145">
        <f>VLOOKUP(C127,'[1]Стартовый на печать'!$C$118:$F$149,2,0)</f>
      </c>
      <c r="G127" s="146">
        <f>IF(C127="","",VLOOKUP(B127,'[1]H2H Рафт-4Ж'!$N$30:$X$52,11,0))</f>
      </c>
      <c r="H127" s="142">
        <f t="shared" si="5"/>
      </c>
      <c r="I127" s="147">
        <f>IF($C$119="","",_xlfn.IFERROR(IF(HLOOKUP('[1]Соревнования'!$B$11,'[1]Разряды'!$AF$3:$BI$13,'H2H на печать'!G127+1,FALSE)=0,"",HLOOKUP('[1]Соревнования'!$B$11,'[1]Разряды'!$AF$3:$BI$13,'H2H на печать'!G127+1,FALSE)),""))</f>
      </c>
    </row>
    <row r="128" spans="1:9" ht="51.75" customHeight="1" hidden="1">
      <c r="A128" s="28" t="str">
        <f t="shared" si="4"/>
        <v>z</v>
      </c>
      <c r="B128" s="87">
        <v>15</v>
      </c>
      <c r="C128" s="143">
        <f>_xlfn.IFERROR(VLOOKUP(B128,'[1]H2H Рафт-4Ж'!$N$30:$X$52,6,0),"")</f>
      </c>
      <c r="D128" s="143">
        <f>VLOOKUP(C128,'[1]Стартовый на печать'!$C$118:$F$149,4,0)</f>
      </c>
      <c r="E128" s="144">
        <f>VLOOKUP(C128,'[1]Стартовый на печать'!$C$118:$F$149,3,0)</f>
      </c>
      <c r="F128" s="145">
        <f>VLOOKUP(C128,'[1]Стартовый на печать'!$C$118:$F$149,2,0)</f>
      </c>
      <c r="G128" s="146">
        <f>IF(C128="","",VLOOKUP(B128,'[1]H2H Рафт-4Ж'!$N$30:$X$52,11,0))</f>
      </c>
      <c r="H128" s="142">
        <f t="shared" si="5"/>
      </c>
      <c r="I128" s="147">
        <f>IF($C$119="","",_xlfn.IFERROR(IF(HLOOKUP('[1]Соревнования'!$B$11,'[1]Разряды'!$AF$3:$BI$13,'H2H на печать'!G128+1,FALSE)=0,"",HLOOKUP('[1]Соревнования'!$B$11,'[1]Разряды'!$AF$3:$BI$13,'H2H на печать'!G128+1,FALSE)),""))</f>
      </c>
    </row>
    <row r="129" spans="1:9" ht="51.75" customHeight="1" hidden="1">
      <c r="A129" s="28" t="str">
        <f t="shared" si="4"/>
        <v>z</v>
      </c>
      <c r="B129" s="87">
        <v>16</v>
      </c>
      <c r="C129" s="143">
        <f>_xlfn.IFERROR(VLOOKUP(B129,'[1]H2H Рафт-4Ж'!$N$30:$X$52,6,0),"")</f>
      </c>
      <c r="D129" s="143">
        <f>VLOOKUP(C129,'[1]Стартовый на печать'!$C$118:$F$149,4,0)</f>
      </c>
      <c r="E129" s="144">
        <f>VLOOKUP(C129,'[1]Стартовый на печать'!$C$118:$F$149,3,0)</f>
      </c>
      <c r="F129" s="145">
        <f>VLOOKUP(C129,'[1]Стартовый на печать'!$C$118:$F$149,2,0)</f>
      </c>
      <c r="G129" s="146">
        <f>IF(C129="","",VLOOKUP(B129,'[1]H2H Рафт-4Ж'!$N$30:$X$52,11,0))</f>
      </c>
      <c r="H129" s="142">
        <f t="shared" si="5"/>
      </c>
      <c r="I129" s="147">
        <f>IF($C$119="","",_xlfn.IFERROR(IF(HLOOKUP('[1]Соревнования'!$B$11,'[1]Разряды'!$AF$3:$BI$13,'H2H на печать'!G129+1,FALSE)=0,"",HLOOKUP('[1]Соревнования'!$B$11,'[1]Разряды'!$AF$3:$BI$13,'H2H на печать'!G129+1,FALSE)),""))</f>
      </c>
    </row>
    <row r="130" spans="1:9" ht="51.75" customHeight="1" hidden="1">
      <c r="A130" s="28" t="str">
        <f t="shared" si="4"/>
        <v>z</v>
      </c>
      <c r="B130" s="87">
        <v>17</v>
      </c>
      <c r="C130" s="143">
        <f>_xlfn.IFERROR(VLOOKUP(B130,'[1]H2H Рафт-4Ж'!$A$16:$L$64,7,0),"")</f>
      </c>
      <c r="D130" s="143">
        <f>VLOOKUP(C130,'[1]Стартовый на печать'!$C$118:$F$149,4,0)</f>
      </c>
      <c r="E130" s="144">
        <f>VLOOKUP(C130,'[1]Стартовый на печать'!$C$118:$F$149,3,0)</f>
      </c>
      <c r="F130" s="145">
        <f>VLOOKUP(C130,'[1]Стартовый на печать'!$C$118:$F$149,2,0)</f>
      </c>
      <c r="G130" s="146">
        <f>IF(C130="","",VLOOKUP(B130,'[1]H2H Рафт-4Ж'!$A$16:$L$64,12,0))</f>
      </c>
      <c r="H130" s="142">
        <f t="shared" si="5"/>
      </c>
      <c r="I130" s="147">
        <f>IF($C$119="","",_xlfn.IFERROR(IF(HLOOKUP('[1]Соревнования'!$B$11,'[1]Разряды'!$AF$3:$BI$13,'H2H на печать'!G130+1,FALSE)=0,"",HLOOKUP('[1]Соревнования'!$B$11,'[1]Разряды'!$AF$3:$BI$13,'H2H на печать'!G130+1,FALSE)),""))</f>
      </c>
    </row>
    <row r="131" spans="1:9" ht="51.75" customHeight="1" hidden="1">
      <c r="A131" s="28" t="str">
        <f t="shared" si="4"/>
        <v>z</v>
      </c>
      <c r="B131" s="87">
        <v>18</v>
      </c>
      <c r="C131" s="143">
        <f>_xlfn.IFERROR(VLOOKUP(B131,'[1]H2H Рафт-4Ж'!$A$16:$L$64,7,0),"")</f>
      </c>
      <c r="D131" s="143">
        <f>VLOOKUP(C131,'[1]Стартовый на печать'!$C$118:$F$149,4,0)</f>
      </c>
      <c r="E131" s="144">
        <f>VLOOKUP(C131,'[1]Стартовый на печать'!$C$118:$F$149,3,0)</f>
      </c>
      <c r="F131" s="145">
        <f>VLOOKUP(C131,'[1]Стартовый на печать'!$C$118:$F$149,2,0)</f>
      </c>
      <c r="G131" s="146">
        <f>IF(C131="","",VLOOKUP(B131,'[1]H2H Рафт-4Ж'!$A$16:$L$64,12,0))</f>
      </c>
      <c r="H131" s="142">
        <f t="shared" si="5"/>
      </c>
      <c r="I131" s="147">
        <f>IF($C$119="","",_xlfn.IFERROR(IF(HLOOKUP('[1]Соревнования'!$B$11,'[1]Разряды'!$AF$3:$BI$13,'H2H на печать'!G131+1,FALSE)=0,"",HLOOKUP('[1]Соревнования'!$B$11,'[1]Разряды'!$AF$3:$BI$13,'H2H на печать'!G131+1,FALSE)),""))</f>
      </c>
    </row>
    <row r="132" spans="1:9" ht="51.75" customHeight="1" hidden="1">
      <c r="A132" s="28" t="str">
        <f t="shared" si="4"/>
        <v>z</v>
      </c>
      <c r="B132" s="87">
        <v>19</v>
      </c>
      <c r="C132" s="143">
        <f>_xlfn.IFERROR(VLOOKUP(B132,'[1]H2H Рафт-4Ж'!$A$16:$L$64,7,0),"")</f>
      </c>
      <c r="D132" s="143">
        <f>VLOOKUP(C132,'[1]Стартовый на печать'!$C$118:$F$149,4,0)</f>
      </c>
      <c r="E132" s="144">
        <f>VLOOKUP(C132,'[1]Стартовый на печать'!$C$118:$F$149,3,0)</f>
      </c>
      <c r="F132" s="145">
        <f>VLOOKUP(C132,'[1]Стартовый на печать'!$C$118:$F$149,2,0)</f>
      </c>
      <c r="G132" s="146">
        <f>IF(C132="","",VLOOKUP(B132,'[1]H2H Рафт-4Ж'!$A$16:$L$64,12,0))</f>
      </c>
      <c r="H132" s="142">
        <f t="shared" si="5"/>
      </c>
      <c r="I132" s="147">
        <f>IF($C$119="","",_xlfn.IFERROR(IF(HLOOKUP('[1]Соревнования'!$B$11,'[1]Разряды'!$AF$3:$BI$13,'H2H на печать'!G132+1,FALSE)=0,"",HLOOKUP('[1]Соревнования'!$B$11,'[1]Разряды'!$AF$3:$BI$13,'H2H на печать'!G132+1,FALSE)),""))</f>
      </c>
    </row>
    <row r="133" spans="1:9" ht="51.75" customHeight="1" hidden="1">
      <c r="A133" s="28" t="str">
        <f t="shared" si="4"/>
        <v>z</v>
      </c>
      <c r="B133" s="87">
        <v>20</v>
      </c>
      <c r="C133" s="143">
        <f>_xlfn.IFERROR(VLOOKUP(B133,'[1]H2H Рафт-4Ж'!$A$16:$L$64,7,0),"")</f>
      </c>
      <c r="D133" s="143">
        <f>VLOOKUP(C133,'[1]Стартовый на печать'!$C$118:$F$149,4,0)</f>
      </c>
      <c r="E133" s="144">
        <f>VLOOKUP(C133,'[1]Стартовый на печать'!$C$118:$F$149,3,0)</f>
      </c>
      <c r="F133" s="145">
        <f>VLOOKUP(C133,'[1]Стартовый на печать'!$C$118:$F$149,2,0)</f>
      </c>
      <c r="G133" s="146">
        <f>IF(C133="","",VLOOKUP(B133,'[1]H2H Рафт-4Ж'!$A$16:$L$64,12,0))</f>
      </c>
      <c r="H133" s="142">
        <f t="shared" si="5"/>
      </c>
      <c r="I133" s="147">
        <f>IF($C$119="","",_xlfn.IFERROR(IF(HLOOKUP('[1]Соревнования'!$B$11,'[1]Разряды'!$AF$3:$BI$13,'H2H на печать'!G133+1,FALSE)=0,"",HLOOKUP('[1]Соревнования'!$B$11,'[1]Разряды'!$AF$3:$BI$13,'H2H на печать'!G133+1,FALSE)),""))</f>
      </c>
    </row>
    <row r="134" spans="1:9" ht="51.75" customHeight="1" hidden="1">
      <c r="A134" s="28" t="str">
        <f t="shared" si="4"/>
        <v>z</v>
      </c>
      <c r="B134" s="87">
        <v>21</v>
      </c>
      <c r="C134" s="143">
        <f>_xlfn.IFERROR(VLOOKUP(B134,'[1]H2H Рафт-4Ж'!$A$16:$L$64,7,0),"")</f>
      </c>
      <c r="D134" s="143">
        <f>VLOOKUP(C134,'[1]Стартовый на печать'!$C$118:$F$149,4,0)</f>
      </c>
      <c r="E134" s="144">
        <f>VLOOKUP(C134,'[1]Стартовый на печать'!$C$118:$F$149,3,0)</f>
      </c>
      <c r="F134" s="145">
        <f>VLOOKUP(C134,'[1]Стартовый на печать'!$C$118:$F$149,2,0)</f>
      </c>
      <c r="G134" s="146">
        <f>IF(C134="","",VLOOKUP(B134,'[1]H2H Рафт-4Ж'!$A$16:$L$64,12,0))</f>
      </c>
      <c r="H134" s="142">
        <f t="shared" si="5"/>
      </c>
      <c r="I134" s="147">
        <f>IF($C$119="","",_xlfn.IFERROR(IF(HLOOKUP('[1]Соревнования'!$B$11,'[1]Разряды'!$AF$3:$BI$13,'H2H на печать'!G134+1,FALSE)=0,"",HLOOKUP('[1]Соревнования'!$B$11,'[1]Разряды'!$AF$3:$BI$13,'H2H на печать'!G134+1,FALSE)),""))</f>
      </c>
    </row>
    <row r="135" spans="1:9" ht="51.75" customHeight="1" hidden="1">
      <c r="A135" s="28" t="str">
        <f t="shared" si="4"/>
        <v>z</v>
      </c>
      <c r="B135" s="87">
        <v>22</v>
      </c>
      <c r="C135" s="143">
        <f>_xlfn.IFERROR(VLOOKUP(B135,'[1]H2H Рафт-4Ж'!$A$16:$L$64,7,0),"")</f>
      </c>
      <c r="D135" s="143">
        <f>VLOOKUP(C135,'[1]Стартовый на печать'!$C$118:$F$149,4,0)</f>
      </c>
      <c r="E135" s="144">
        <f>VLOOKUP(C135,'[1]Стартовый на печать'!$C$118:$F$149,3,0)</f>
      </c>
      <c r="F135" s="145">
        <f>VLOOKUP(C135,'[1]Стартовый на печать'!$C$118:$F$149,2,0)</f>
      </c>
      <c r="G135" s="146">
        <f>IF(C135="","",VLOOKUP(B135,'[1]H2H Рафт-4Ж'!$A$16:$L$64,12,0))</f>
      </c>
      <c r="H135" s="142">
        <f t="shared" si="5"/>
      </c>
      <c r="I135" s="147">
        <f>IF($C$119="","",_xlfn.IFERROR(IF(HLOOKUP('[1]Соревнования'!$B$11,'[1]Разряды'!$AF$3:$BI$13,'H2H на печать'!G135+1,FALSE)=0,"",HLOOKUP('[1]Соревнования'!$B$11,'[1]Разряды'!$AF$3:$BI$13,'H2H на печать'!G135+1,FALSE)),""))</f>
      </c>
    </row>
    <row r="136" spans="1:9" ht="51.75" customHeight="1" hidden="1">
      <c r="A136" s="28" t="str">
        <f t="shared" si="4"/>
        <v>z</v>
      </c>
      <c r="B136" s="87">
        <v>23</v>
      </c>
      <c r="C136" s="143">
        <f>_xlfn.IFERROR(VLOOKUP(B136,'[1]H2H Рафт-4Ж'!$A$16:$L$64,7,0),"")</f>
      </c>
      <c r="D136" s="143">
        <f>VLOOKUP(C136,'[1]Стартовый на печать'!$C$118:$F$149,4,0)</f>
      </c>
      <c r="E136" s="144">
        <f>VLOOKUP(C136,'[1]Стартовый на печать'!$C$118:$F$149,3,0)</f>
      </c>
      <c r="F136" s="145">
        <f>VLOOKUP(C136,'[1]Стартовый на печать'!$C$118:$F$149,2,0)</f>
      </c>
      <c r="G136" s="146">
        <f>IF(C136="","",VLOOKUP(B136,'[1]H2H Рафт-4Ж'!$A$16:$L$64,12,0))</f>
      </c>
      <c r="H136" s="142">
        <f t="shared" si="5"/>
      </c>
      <c r="I136" s="147">
        <f>IF($C$119="","",_xlfn.IFERROR(IF(HLOOKUP('[1]Соревнования'!$B$11,'[1]Разряды'!$AF$3:$BI$13,'H2H на печать'!G136+1,FALSE)=0,"",HLOOKUP('[1]Соревнования'!$B$11,'[1]Разряды'!$AF$3:$BI$13,'H2H на печать'!G136+1,FALSE)),""))</f>
      </c>
    </row>
    <row r="137" spans="1:9" ht="51.75" customHeight="1" hidden="1">
      <c r="A137" s="28" t="str">
        <f t="shared" si="4"/>
        <v>z</v>
      </c>
      <c r="B137" s="87">
        <v>24</v>
      </c>
      <c r="C137" s="143">
        <f>_xlfn.IFERROR(VLOOKUP(B137,'[1]H2H Рафт-4Ж'!$A$16:$L$64,7,0),"")</f>
      </c>
      <c r="D137" s="143">
        <f>VLOOKUP(C137,'[1]Стартовый на печать'!$C$118:$F$149,4,0)</f>
      </c>
      <c r="E137" s="144">
        <f>VLOOKUP(C137,'[1]Стартовый на печать'!$C$118:$F$149,3,0)</f>
      </c>
      <c r="F137" s="145">
        <f>VLOOKUP(C137,'[1]Стартовый на печать'!$C$118:$F$149,2,0)</f>
      </c>
      <c r="G137" s="146">
        <f>IF(C137="","",VLOOKUP(B137,'[1]H2H Рафт-4Ж'!$A$16:$L$64,12,0))</f>
      </c>
      <c r="H137" s="142">
        <f t="shared" si="5"/>
      </c>
      <c r="I137" s="147">
        <f>IF($C$119="","",_xlfn.IFERROR(IF(HLOOKUP('[1]Соревнования'!$B$11,'[1]Разряды'!$AF$3:$BI$13,'H2H на печать'!G137+1,FALSE)=0,"",HLOOKUP('[1]Соревнования'!$B$11,'[1]Разряды'!$AF$3:$BI$13,'H2H на печать'!G137+1,FALSE)),""))</f>
      </c>
    </row>
    <row r="138" spans="1:9" ht="51.75" customHeight="1" hidden="1">
      <c r="A138" s="28" t="str">
        <f t="shared" si="4"/>
        <v>z</v>
      </c>
      <c r="B138" s="87">
        <v>25</v>
      </c>
      <c r="C138" s="143">
        <f>_xlfn.IFERROR(VLOOKUP(B138,'[1]H2H Рафт-4Ж'!$A$16:$L$64,7,0),"")</f>
      </c>
      <c r="D138" s="143">
        <f>VLOOKUP(C138,'[1]Стартовый на печать'!$C$118:$F$149,4,0)</f>
      </c>
      <c r="E138" s="144">
        <f>VLOOKUP(C138,'[1]Стартовый на печать'!$C$118:$F$149,3,0)</f>
      </c>
      <c r="F138" s="145">
        <f>VLOOKUP(C138,'[1]Стартовый на печать'!$C$118:$F$149,2,0)</f>
      </c>
      <c r="G138" s="146">
        <f>IF(C138="","",VLOOKUP(B138,'[1]H2H Рафт-4Ж'!$A$16:$L$64,12,0))</f>
      </c>
      <c r="H138" s="142">
        <f t="shared" si="5"/>
      </c>
      <c r="I138" s="147">
        <f>IF($C$119="","",_xlfn.IFERROR(IF(HLOOKUP('[1]Соревнования'!$B$11,'[1]Разряды'!$AF$3:$BI$13,'H2H на печать'!G138+1,FALSE)=0,"",HLOOKUP('[1]Соревнования'!$B$11,'[1]Разряды'!$AF$3:$BI$13,'H2H на печать'!G138+1,FALSE)),""))</f>
      </c>
    </row>
    <row r="139" spans="1:9" ht="51.75" customHeight="1" hidden="1">
      <c r="A139" s="28" t="str">
        <f t="shared" si="4"/>
        <v>z</v>
      </c>
      <c r="B139" s="87">
        <v>26</v>
      </c>
      <c r="C139" s="143">
        <f>_xlfn.IFERROR(VLOOKUP(B139,'[1]H2H Рафт-4Ж'!$A$16:$L$64,7,0),"")</f>
      </c>
      <c r="D139" s="143">
        <f>VLOOKUP(C139,'[1]Стартовый на печать'!$C$118:$F$149,4,0)</f>
      </c>
      <c r="E139" s="144">
        <f>VLOOKUP(C139,'[1]Стартовый на печать'!$C$118:$F$149,3,0)</f>
      </c>
      <c r="F139" s="145">
        <f>VLOOKUP(C139,'[1]Стартовый на печать'!$C$118:$F$149,2,0)</f>
      </c>
      <c r="G139" s="146">
        <f>IF(C139="","",VLOOKUP(B139,'[1]H2H Рафт-4Ж'!$A$16:$L$64,12,0))</f>
      </c>
      <c r="H139" s="142">
        <f t="shared" si="5"/>
      </c>
      <c r="I139" s="147">
        <f>IF($C$119="","",_xlfn.IFERROR(IF(HLOOKUP('[1]Соревнования'!$B$11,'[1]Разряды'!$AF$3:$BI$13,'H2H на печать'!G139+1,FALSE)=0,"",HLOOKUP('[1]Соревнования'!$B$11,'[1]Разряды'!$AF$3:$BI$13,'H2H на печать'!G139+1,FALSE)),""))</f>
      </c>
    </row>
    <row r="140" spans="1:9" ht="51.75" customHeight="1" hidden="1">
      <c r="A140" s="28" t="str">
        <f t="shared" si="4"/>
        <v>z</v>
      </c>
      <c r="B140" s="87">
        <v>27</v>
      </c>
      <c r="C140" s="143">
        <f>_xlfn.IFERROR(VLOOKUP(B140,'[1]H2H Рафт-4Ж'!$A$16:$L$64,7,0),"")</f>
      </c>
      <c r="D140" s="143">
        <f>VLOOKUP(C140,'[1]Стартовый на печать'!$C$118:$F$149,4,0)</f>
      </c>
      <c r="E140" s="144">
        <f>VLOOKUP(C140,'[1]Стартовый на печать'!$C$118:$F$149,3,0)</f>
      </c>
      <c r="F140" s="145">
        <f>VLOOKUP(C140,'[1]Стартовый на печать'!$C$118:$F$149,2,0)</f>
      </c>
      <c r="G140" s="146">
        <f>IF(C140="","",VLOOKUP(B140,'[1]H2H Рафт-4Ж'!$A$16:$L$64,12,0))</f>
      </c>
      <c r="H140" s="142">
        <f t="shared" si="5"/>
      </c>
      <c r="I140" s="147">
        <f>IF($C$119="","",_xlfn.IFERROR(IF(HLOOKUP('[1]Соревнования'!$B$11,'[1]Разряды'!$AF$3:$BI$13,'H2H на печать'!G140+1,FALSE)=0,"",HLOOKUP('[1]Соревнования'!$B$11,'[1]Разряды'!$AF$3:$BI$13,'H2H на печать'!G140+1,FALSE)),""))</f>
      </c>
    </row>
    <row r="141" spans="1:9" ht="51.75" customHeight="1" hidden="1">
      <c r="A141" s="28" t="str">
        <f t="shared" si="4"/>
        <v>z</v>
      </c>
      <c r="B141" s="87">
        <v>28</v>
      </c>
      <c r="C141" s="143">
        <f>_xlfn.IFERROR(VLOOKUP(B141,'[1]H2H Рафт-4Ж'!$A$16:$L$64,7,0),"")</f>
      </c>
      <c r="D141" s="143">
        <f>VLOOKUP(C141,'[1]Стартовый на печать'!$C$118:$F$149,4,0)</f>
      </c>
      <c r="E141" s="144">
        <f>VLOOKUP(C141,'[1]Стартовый на печать'!$C$118:$F$149,3,0)</f>
      </c>
      <c r="F141" s="145">
        <f>VLOOKUP(C141,'[1]Стартовый на печать'!$C$118:$F$149,2,0)</f>
      </c>
      <c r="G141" s="146">
        <f>IF(C141="","",VLOOKUP(B141,'[1]H2H Рафт-4Ж'!$A$16:$L$64,12,0))</f>
      </c>
      <c r="H141" s="142">
        <f t="shared" si="5"/>
      </c>
      <c r="I141" s="147">
        <f>IF($C$119="","",_xlfn.IFERROR(IF(HLOOKUP('[1]Соревнования'!$B$11,'[1]Разряды'!$AF$3:$BI$13,'H2H на печать'!G141+1,FALSE)=0,"",HLOOKUP('[1]Соревнования'!$B$11,'[1]Разряды'!$AF$3:$BI$13,'H2H на печать'!G141+1,FALSE)),""))</f>
      </c>
    </row>
    <row r="142" spans="1:9" ht="51.75" customHeight="1" hidden="1">
      <c r="A142" s="28" t="str">
        <f t="shared" si="4"/>
        <v>z</v>
      </c>
      <c r="B142" s="87">
        <v>29</v>
      </c>
      <c r="C142" s="143">
        <f>_xlfn.IFERROR(VLOOKUP(B142,'[1]H2H Рафт-4Ж'!$A$16:$L$64,7,0),"")</f>
      </c>
      <c r="D142" s="143">
        <f>VLOOKUP(C142,'[1]Стартовый на печать'!$C$118:$F$149,4,0)</f>
      </c>
      <c r="E142" s="144">
        <f>VLOOKUP(C142,'[1]Стартовый на печать'!$C$118:$F$149,3,0)</f>
      </c>
      <c r="F142" s="145">
        <f>VLOOKUP(C142,'[1]Стартовый на печать'!$C$118:$F$149,2,0)</f>
      </c>
      <c r="G142" s="146">
        <f>IF(C142="","",VLOOKUP(B142,'[1]H2H Рафт-4Ж'!$A$16:$L$64,12,0))</f>
      </c>
      <c r="H142" s="142">
        <f t="shared" si="5"/>
      </c>
      <c r="I142" s="147">
        <f>IF($C$119="","",_xlfn.IFERROR(IF(HLOOKUP('[1]Соревнования'!$B$11,'[1]Разряды'!$AF$3:$BI$13,'H2H на печать'!G142+1,FALSE)=0,"",HLOOKUP('[1]Соревнования'!$B$11,'[1]Разряды'!$AF$3:$BI$13,'H2H на печать'!G142+1,FALSE)),""))</f>
      </c>
    </row>
    <row r="143" spans="1:9" ht="51.75" customHeight="1" hidden="1">
      <c r="A143" s="28" t="str">
        <f t="shared" si="4"/>
        <v>z</v>
      </c>
      <c r="B143" s="87">
        <v>30</v>
      </c>
      <c r="C143" s="143">
        <f>_xlfn.IFERROR(VLOOKUP(B143,'[1]H2H Рафт-4Ж'!$A$16:$L$64,7,0),"")</f>
      </c>
      <c r="D143" s="143">
        <f>VLOOKUP(C143,'[1]Стартовый на печать'!$C$118:$F$149,4,0)</f>
      </c>
      <c r="E143" s="144">
        <f>VLOOKUP(C143,'[1]Стартовый на печать'!$C$118:$F$149,3,0)</f>
      </c>
      <c r="F143" s="145">
        <f>VLOOKUP(C143,'[1]Стартовый на печать'!$C$118:$F$149,2,0)</f>
      </c>
      <c r="G143" s="146">
        <f>IF(C143="","",VLOOKUP(B143,'[1]H2H Рафт-4Ж'!$A$16:$L$64,12,0))</f>
      </c>
      <c r="H143" s="142">
        <f t="shared" si="5"/>
      </c>
      <c r="I143" s="147">
        <f>IF($C$119="","",_xlfn.IFERROR(IF(HLOOKUP('[1]Соревнования'!$B$11,'[1]Разряды'!$AF$3:$BI$13,'H2H на печать'!G143+1,FALSE)=0,"",HLOOKUP('[1]Соревнования'!$B$11,'[1]Разряды'!$AF$3:$BI$13,'H2H на печать'!G143+1,FALSE)),""))</f>
      </c>
    </row>
    <row r="144" spans="1:9" ht="51.75" customHeight="1" hidden="1">
      <c r="A144" s="28" t="str">
        <f t="shared" si="4"/>
        <v>z</v>
      </c>
      <c r="B144" s="87">
        <v>31</v>
      </c>
      <c r="C144" s="143">
        <f>_xlfn.IFERROR(VLOOKUP(B144,'[1]H2H Рафт-4Ж'!$A$16:$L$64,7,0),"")</f>
      </c>
      <c r="D144" s="143">
        <f>VLOOKUP(C144,'[1]Стартовый на печать'!$C$118:$F$149,4,0)</f>
      </c>
      <c r="E144" s="144">
        <f>VLOOKUP(C144,'[1]Стартовый на печать'!$C$118:$F$149,3,0)</f>
      </c>
      <c r="F144" s="145">
        <f>VLOOKUP(C144,'[1]Стартовый на печать'!$C$118:$F$149,2,0)</f>
      </c>
      <c r="G144" s="146">
        <f>IF(C144="","",VLOOKUP(B144,'[1]H2H Рафт-4Ж'!$A$16:$L$64,12,0))</f>
      </c>
      <c r="H144" s="142">
        <f t="shared" si="5"/>
      </c>
      <c r="I144" s="147">
        <f>IF($C$119="","",_xlfn.IFERROR(IF(HLOOKUP('[1]Соревнования'!$B$11,'[1]Разряды'!$AF$3:$BI$13,'H2H на печать'!G144+1,FALSE)=0,"",HLOOKUP('[1]Соревнования'!$B$11,'[1]Разряды'!$AF$3:$BI$13,'H2H на печать'!G144+1,FALSE)),""))</f>
      </c>
    </row>
    <row r="145" spans="1:9" ht="20.25" hidden="1">
      <c r="A145" s="28" t="str">
        <f t="shared" si="4"/>
        <v>z</v>
      </c>
      <c r="B145" s="87">
        <v>32</v>
      </c>
      <c r="C145" s="143">
        <f>_xlfn.IFERROR(VLOOKUP(B145,'[1]H2H Рафт-4Ж'!$A$16:$L$64,7,0),"")</f>
      </c>
      <c r="D145" s="143">
        <f>VLOOKUP(C145,'[1]Стартовый на печать'!$C$118:$F$149,4,0)</f>
      </c>
      <c r="E145" s="144">
        <f>VLOOKUP(C145,'[1]Стартовый на печать'!$C$118:$F$149,3,0)</f>
      </c>
      <c r="F145" s="145">
        <f>VLOOKUP(C145,'[1]Стартовый на печать'!$C$118:$F$149,2,0)</f>
      </c>
      <c r="G145" s="146">
        <f>IF(C145="","",VLOOKUP(B145,'[1]H2H Рафт-4Ж'!$A$16:$L$64,12,0))</f>
      </c>
      <c r="H145" s="142">
        <f t="shared" si="5"/>
      </c>
      <c r="I145" s="147">
        <f>IF($C$119="","",_xlfn.IFERROR(IF(HLOOKUP('[1]Соревнования'!$B$11,'[1]Разряды'!$AF$3:$BI$13,'H2H на печать'!G145+1,FALSE)=0,"",HLOOKUP('[1]Соревнования'!$B$11,'[1]Разряды'!$AF$3:$BI$13,'H2H на печать'!G145+1,FALSE)),""))</f>
      </c>
    </row>
    <row r="146" spans="2:8" ht="15">
      <c r="B146" s="116"/>
      <c r="C146" s="148"/>
      <c r="D146" s="148"/>
      <c r="E146" s="149"/>
      <c r="F146" s="150"/>
      <c r="G146" s="116"/>
      <c r="H146" s="151"/>
    </row>
    <row r="147" spans="2:8" ht="20.25">
      <c r="B147" s="122"/>
      <c r="C147" s="152" t="s">
        <v>18</v>
      </c>
      <c r="D147" s="152"/>
      <c r="E147" s="153"/>
      <c r="F147" s="122"/>
      <c r="G147" s="154" t="str">
        <f>'[1]Соревнования'!E36</f>
        <v>Яковлева Е.Л. (СС1К)</v>
      </c>
      <c r="H147" s="129"/>
    </row>
    <row r="148" spans="2:8" ht="20.25">
      <c r="B148" s="122"/>
      <c r="C148" s="122"/>
      <c r="D148" s="122"/>
      <c r="E148" s="153"/>
      <c r="F148" s="122"/>
      <c r="G148" s="153"/>
      <c r="H148" s="129"/>
    </row>
    <row r="149" spans="2:8" ht="20.25">
      <c r="B149" s="122"/>
      <c r="C149" s="122" t="s">
        <v>19</v>
      </c>
      <c r="D149" s="122"/>
      <c r="E149" s="153"/>
      <c r="F149" s="122"/>
      <c r="G149" s="155" t="str">
        <f>'[1]Соревнования'!E38</f>
        <v>Нерадовский А.С. (СС1К)</v>
      </c>
      <c r="H149" s="129"/>
    </row>
  </sheetData>
  <sheetProtection formatCells="0" formatColumns="0" formatRows="0"/>
  <mergeCells count="21">
    <mergeCell ref="B1:I1"/>
    <mergeCell ref="B2:I2"/>
    <mergeCell ref="B3:I3"/>
    <mergeCell ref="B5:I5"/>
    <mergeCell ref="B7:I7"/>
    <mergeCell ref="B8:I8"/>
    <mergeCell ref="B10:C10"/>
    <mergeCell ref="B11:C11"/>
    <mergeCell ref="G11:H11"/>
    <mergeCell ref="B14:I14"/>
    <mergeCell ref="B47:I47"/>
    <mergeCell ref="B80:I80"/>
    <mergeCell ref="B113:I113"/>
    <mergeCell ref="B12:B13"/>
    <mergeCell ref="C12:C13"/>
    <mergeCell ref="D12:D13"/>
    <mergeCell ref="E12:E13"/>
    <mergeCell ref="F12:F13"/>
    <mergeCell ref="G12:G13"/>
    <mergeCell ref="H12:H13"/>
    <mergeCell ref="I12:I13"/>
  </mergeCells>
  <hyperlinks>
    <hyperlink ref="B2" r:id="rId1" display="www.raftspb.ru"/>
    <hyperlink ref="B2:I2" r:id="rId2" display="www.raftspb.ru"/>
  </hyperlinks>
  <printOptions horizontalCentered="1"/>
  <pageMargins left="0.3937007874015748" right="0.3937007874015748" top="0.3937007874015748" bottom="0.3937007874015748" header="0.31496062992125984" footer="0.31496062992125984"/>
  <pageSetup fitToHeight="0" fitToWidth="1" orientation="landscape" paperSize="9" scale="6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51"/>
  <sheetViews>
    <sheetView view="pageBreakPreview" zoomScale="50" zoomScaleSheetLayoutView="50" workbookViewId="0" topLeftCell="A5">
      <selection activeCell="O16" sqref="O16:O19"/>
    </sheetView>
  </sheetViews>
  <sheetFormatPr defaultColWidth="9.00390625" defaultRowHeight="12.75" outlineLevelCol="1"/>
  <cols>
    <col min="1" max="1" width="9.140625" style="66" customWidth="1"/>
    <col min="2" max="2" width="5.57421875" style="66" customWidth="1"/>
    <col min="3" max="3" width="27.28125" style="67" customWidth="1"/>
    <col min="4" max="4" width="6.57421875" style="68" customWidth="1"/>
    <col min="5" max="5" width="79.421875" style="66" customWidth="1"/>
    <col min="6" max="6" width="24.28125" style="69" customWidth="1"/>
    <col min="7" max="7" width="10.7109375" style="66" customWidth="1"/>
    <col min="8" max="9" width="10.7109375" style="66" customWidth="1" outlineLevel="1"/>
    <col min="10" max="10" width="8.8515625" style="66" customWidth="1"/>
    <col min="11" max="11" width="8.7109375" style="66" customWidth="1"/>
    <col min="12" max="12" width="13.140625" style="66" customWidth="1" outlineLevel="1"/>
    <col min="13" max="13" width="8.8515625" style="66" customWidth="1"/>
    <col min="14" max="14" width="8.7109375" style="66" customWidth="1"/>
    <col min="15" max="15" width="13.140625" style="66" customWidth="1" outlineLevel="1"/>
    <col min="16" max="16384" width="9.140625" style="66" bestFit="1" customWidth="1"/>
  </cols>
  <sheetData>
    <row r="1" spans="2:12" ht="40.5" customHeight="1">
      <c r="B1" s="70" t="str">
        <f>'[1]Слалом на печать'!B1:P1</f>
        <v>Федерация Рафтинга Санкт-Петербурга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5" ht="12.75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95"/>
      <c r="N2" s="95"/>
      <c r="O2" s="95"/>
    </row>
    <row r="3" spans="2:12" ht="20.25" customHeight="1">
      <c r="B3" s="71" t="str">
        <f>'[1]Стартовый'!B3</f>
        <v>Первенство Санкт-Петербурга по рафтингу среди юношей/девушек до 16 лет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3" ht="2.25" customHeight="1">
      <c r="B4" s="71"/>
      <c r="C4" s="72"/>
      <c r="D4" s="72"/>
      <c r="E4" s="72"/>
      <c r="F4" s="71"/>
      <c r="G4" s="72"/>
      <c r="H4" s="72"/>
      <c r="I4" s="72"/>
      <c r="J4" s="72"/>
      <c r="M4" s="72"/>
    </row>
    <row r="5" spans="2:12" ht="20.25" customHeight="1">
      <c r="B5" s="71"/>
      <c r="C5" s="72" t="s">
        <v>0</v>
      </c>
      <c r="D5" s="72"/>
      <c r="E5" s="72"/>
      <c r="F5" s="72"/>
      <c r="G5" s="72"/>
      <c r="H5" s="72"/>
      <c r="I5" s="72"/>
      <c r="J5" s="72"/>
      <c r="K5" s="72"/>
      <c r="L5" s="72"/>
    </row>
    <row r="6" spans="2:13" ht="3.75" customHeight="1">
      <c r="B6" s="71"/>
      <c r="C6" s="72"/>
      <c r="D6" s="72"/>
      <c r="E6" s="72"/>
      <c r="F6" s="71"/>
      <c r="G6" s="72"/>
      <c r="H6" s="72"/>
      <c r="I6" s="72"/>
      <c r="J6" s="72"/>
      <c r="M6" s="72"/>
    </row>
    <row r="7" spans="3:12" ht="18">
      <c r="C7" s="73" t="s">
        <v>1</v>
      </c>
      <c r="D7" s="73"/>
      <c r="E7" s="73"/>
      <c r="F7" s="73"/>
      <c r="G7" s="73"/>
      <c r="H7" s="73"/>
      <c r="I7" s="73"/>
      <c r="J7" s="73"/>
      <c r="K7" s="73"/>
      <c r="L7" s="73"/>
    </row>
    <row r="8" spans="3:12" ht="18.75" customHeight="1">
      <c r="C8" s="74" t="s">
        <v>36</v>
      </c>
      <c r="D8" s="74"/>
      <c r="E8" s="74"/>
      <c r="F8" s="74"/>
      <c r="G8" s="74"/>
      <c r="H8" s="74"/>
      <c r="I8" s="74"/>
      <c r="J8" s="74"/>
      <c r="K8" s="74"/>
      <c r="L8" s="74"/>
    </row>
    <row r="9" spans="5:9" ht="12" customHeight="1">
      <c r="E9" s="75"/>
      <c r="F9" s="75"/>
      <c r="G9" s="75"/>
      <c r="H9" s="76"/>
      <c r="I9" s="76"/>
    </row>
    <row r="10" spans="2:11" ht="15">
      <c r="B10" s="77" t="str">
        <f>'[1]Стартовый'!B9</f>
        <v>14 - 15 мая 2022 года</v>
      </c>
      <c r="C10" s="78"/>
      <c r="F10" s="79" t="str">
        <f>'[1]Стартовый'!E9</f>
        <v>оз. Верхолино (Фигурное), Всеволожский район, Ленинградская область</v>
      </c>
      <c r="G10" s="79"/>
      <c r="H10" s="79"/>
      <c r="I10" s="79"/>
      <c r="J10" s="79"/>
      <c r="K10" s="79"/>
    </row>
    <row r="11" spans="2:10" ht="10.5" customHeight="1">
      <c r="B11" s="80" t="s">
        <v>3</v>
      </c>
      <c r="C11" s="80"/>
      <c r="D11" s="80"/>
      <c r="G11" s="80" t="s">
        <v>4</v>
      </c>
      <c r="H11" s="80"/>
      <c r="I11" s="80"/>
      <c r="J11" s="80"/>
    </row>
    <row r="12" spans="2:14" ht="0.75" customHeight="1">
      <c r="B12" s="81"/>
      <c r="C12" s="82"/>
      <c r="D12" s="78"/>
      <c r="E12" s="81"/>
      <c r="F12" s="83"/>
      <c r="G12" s="81"/>
      <c r="H12" s="81"/>
      <c r="I12" s="81"/>
      <c r="J12" s="81"/>
      <c r="K12" s="81"/>
      <c r="M12" s="81"/>
      <c r="N12" s="81"/>
    </row>
    <row r="13" spans="2:14" ht="0.75" customHeight="1">
      <c r="B13" s="81"/>
      <c r="C13" s="82"/>
      <c r="D13" s="78"/>
      <c r="E13" s="81"/>
      <c r="F13" s="83"/>
      <c r="G13" s="81"/>
      <c r="H13" s="81"/>
      <c r="I13" s="81"/>
      <c r="J13" s="81"/>
      <c r="K13" s="81"/>
      <c r="M13" s="81"/>
      <c r="N13" s="81"/>
    </row>
    <row r="14" spans="2:15" s="64" customFormat="1" ht="31.5" customHeight="1">
      <c r="B14" s="84" t="s">
        <v>5</v>
      </c>
      <c r="C14" s="84" t="s">
        <v>6</v>
      </c>
      <c r="D14" s="84" t="s">
        <v>7</v>
      </c>
      <c r="E14" s="84" t="s">
        <v>8</v>
      </c>
      <c r="F14" s="84" t="s">
        <v>9</v>
      </c>
      <c r="G14" s="84" t="s">
        <v>10</v>
      </c>
      <c r="H14" s="84" t="s">
        <v>11</v>
      </c>
      <c r="I14" s="84" t="s">
        <v>12</v>
      </c>
      <c r="J14" s="84" t="s">
        <v>13</v>
      </c>
      <c r="K14" s="84" t="s">
        <v>14</v>
      </c>
      <c r="L14" s="84" t="s">
        <v>15</v>
      </c>
      <c r="M14" s="84" t="s">
        <v>13</v>
      </c>
      <c r="N14" s="84" t="s">
        <v>14</v>
      </c>
      <c r="O14" s="84" t="s">
        <v>15</v>
      </c>
    </row>
    <row r="15" spans="1:15" s="65" customFormat="1" ht="12.75">
      <c r="A15" s="85">
        <f>IF(C16="","z","")</f>
      </c>
      <c r="B15" s="86" t="str">
        <f>'[1]Соревнования'!B13</f>
        <v>R-6 мужчины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96"/>
      <c r="N15" s="96"/>
      <c r="O15" s="96"/>
    </row>
    <row r="16" spans="1:15" ht="51" customHeight="1">
      <c r="A16" s="28">
        <f>IF(C16="","z","")</f>
      </c>
      <c r="B16" s="87">
        <v>1</v>
      </c>
      <c r="C16" s="88" t="str">
        <f>_xlfn.IFERROR(VLOOKUP(B16,'[1]Длинная гонка'!$B$3:$N$34,3,FALSE),"")</f>
        <v>Питер</v>
      </c>
      <c r="D16" s="88">
        <f>_xlfn.IFERROR(VLOOKUP(B16,'[1]Длинная гонка'!$B$3:$N$34,4,FALSE),"")</f>
        <v>24</v>
      </c>
      <c r="E16" s="89" t="str">
        <f>_xlfn.IFERROR(VLOOKUP(B16,'[1]Длинная гонка'!$B$3:$N$34,5,FALSE),"")</f>
        <v>Ломцов Михаил (3юн, 2010), Юсупжанов Иркин (б/р, 2010), Земсков Михаил (3юн, 2009), Похвалов Роман (3юн, 2008), Родин Юрий (3юн, 2007), Гриднев Николай (3юн, 2010)</v>
      </c>
      <c r="F16" s="90" t="str">
        <f>_xlfn.IFERROR(VLOOKUP(B16,'[1]Длинная гонка'!$B$3:$N$34,6,FALSE),"")</f>
        <v>Санкт-Петербург</v>
      </c>
      <c r="G16" s="91">
        <f>_xlfn.IFERROR(VLOOKUP(B16,'[1]Длинная гонка'!$B$3:$N$34,9,FALSE),"")</f>
        <v>0.004343865740740741</v>
      </c>
      <c r="H16" s="91">
        <f>_xlfn.IFERROR(VLOOKUP(B16,'[1]Длинная гонка'!$B$3:$N$34,10,FALSE),"")</f>
        <v>0</v>
      </c>
      <c r="I16" s="97">
        <f>_xlfn.IFERROR(VLOOKUP(B16,'[1]Длинная гонка'!$B$3:$N$34,11,FALSE),"")</f>
        <v>0.004343865740740741</v>
      </c>
      <c r="J16" s="98">
        <f>_xlfn.IFERROR(VLOOKUP(B16,'[1]Длинная гонка'!$B$3:$N$34,12,FALSE),"")</f>
        <v>1</v>
      </c>
      <c r="K16" s="98">
        <f>_xlfn.IFERROR(VLOOKUP(B16,'[1]Длинная гонка'!$B$3:$N$34,13,FALSE),"")</f>
        <v>400</v>
      </c>
      <c r="L16" s="98"/>
      <c r="M16" s="98">
        <v>1</v>
      </c>
      <c r="N16" s="98">
        <v>400</v>
      </c>
      <c r="O16" s="98"/>
    </row>
    <row r="17" spans="1:15" ht="51" customHeight="1">
      <c r="A17" s="28">
        <f aca="true" t="shared" si="0" ref="A17:A80">IF(C17="","z","")</f>
      </c>
      <c r="B17" s="87">
        <v>2</v>
      </c>
      <c r="C17" s="88" t="str">
        <f>_xlfn.IFERROR(VLOOKUP(B17,'[1]Длинная гонка'!$B$3:$N$34,3,FALSE),"")</f>
        <v>Лососи</v>
      </c>
      <c r="D17" s="88">
        <f>_xlfn.IFERROR(VLOOKUP(B17,'[1]Длинная гонка'!$B$3:$N$34,4,FALSE),"")</f>
        <v>23</v>
      </c>
      <c r="E17" s="89" t="str">
        <f>_xlfn.IFERROR(VLOOKUP(B17,'[1]Длинная гонка'!$B$3:$N$34,5,FALSE),"")</f>
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</c>
      <c r="F17" s="90" t="str">
        <f>_xlfn.IFERROR(VLOOKUP(B17,'[1]Длинная гонка'!$B$3:$N$34,6,FALSE),"")</f>
        <v>Санкт-Петербург</v>
      </c>
      <c r="G17" s="91">
        <f>_xlfn.IFERROR(VLOOKUP(B17,'[1]Длинная гонка'!$B$3:$N$34,9,FALSE),"")</f>
        <v>0.0055219907407407405</v>
      </c>
      <c r="H17" s="91">
        <f>_xlfn.IFERROR(VLOOKUP(B17,'[1]Длинная гонка'!$B$3:$N$34,10,FALSE),"")</f>
        <v>0</v>
      </c>
      <c r="I17" s="97">
        <f>_xlfn.IFERROR(VLOOKUP(B17,'[1]Длинная гонка'!$B$3:$N$34,11,FALSE),"")</f>
        <v>0.0055219907407407405</v>
      </c>
      <c r="J17" s="98">
        <f>_xlfn.IFERROR(VLOOKUP(B17,'[1]Длинная гонка'!$B$3:$N$34,12,FALSE),"")</f>
        <v>2</v>
      </c>
      <c r="K17" s="98">
        <f>_xlfn.IFERROR(VLOOKUP(B17,'[1]Длинная гонка'!$B$3:$N$34,13,FALSE),"")</f>
        <v>380</v>
      </c>
      <c r="L17" s="98"/>
      <c r="M17" s="98">
        <v>2</v>
      </c>
      <c r="N17" s="98">
        <v>380</v>
      </c>
      <c r="O17" s="98"/>
    </row>
    <row r="18" spans="1:15" ht="51" customHeight="1">
      <c r="A18" s="28">
        <f t="shared" si="0"/>
      </c>
      <c r="B18" s="87">
        <v>3</v>
      </c>
      <c r="C18" s="88" t="str">
        <f>_xlfn.IFERROR(VLOOKUP(B18,'[1]Длинная гонка'!$B$3:$N$34,3,FALSE),"")</f>
        <v>Северные вепри</v>
      </c>
      <c r="D18" s="88">
        <f>_xlfn.IFERROR(VLOOKUP(B18,'[1]Длинная гонка'!$B$3:$N$34,4,FALSE),"")</f>
        <v>25</v>
      </c>
      <c r="E18" s="89" t="str">
        <f>_xlfn.IFERROR(VLOOKUP(B18,'[1]Длинная гонка'!$B$3:$N$34,5,FALSE),"")</f>
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</c>
      <c r="F18" s="90" t="str">
        <f>_xlfn.IFERROR(VLOOKUP(B18,'[1]Длинная гонка'!$B$3:$N$34,6,FALSE),"")</f>
        <v>Санкт-Петербург</v>
      </c>
      <c r="G18" s="91">
        <f>_xlfn.IFERROR(VLOOKUP(B18,'[1]Длинная гонка'!$B$3:$N$34,9,FALSE),"")</f>
        <v>0.005616203703703704</v>
      </c>
      <c r="H18" s="91">
        <f>_xlfn.IFERROR(VLOOKUP(B18,'[1]Длинная гонка'!$B$3:$N$34,10,FALSE),"")</f>
        <v>0</v>
      </c>
      <c r="I18" s="97">
        <f>_xlfn.IFERROR(VLOOKUP(B18,'[1]Длинная гонка'!$B$3:$N$34,11,FALSE),"")</f>
        <v>0.005616203703703704</v>
      </c>
      <c r="J18" s="98">
        <f>_xlfn.IFERROR(VLOOKUP(B18,'[1]Длинная гонка'!$B$3:$N$34,12,FALSE),"")</f>
        <v>3</v>
      </c>
      <c r="K18" s="98">
        <f>_xlfn.IFERROR(VLOOKUP(B18,'[1]Длинная гонка'!$B$3:$N$34,13,FALSE),"")</f>
        <v>360</v>
      </c>
      <c r="L18" s="98"/>
      <c r="M18" s="98">
        <v>3</v>
      </c>
      <c r="N18" s="98">
        <v>360</v>
      </c>
      <c r="O18" s="98"/>
    </row>
    <row r="19" spans="1:15" ht="51" customHeight="1">
      <c r="A19" s="28">
        <f t="shared" si="0"/>
      </c>
      <c r="B19" s="87">
        <v>4</v>
      </c>
      <c r="C19" s="88" t="str">
        <f>_xlfn.IFERROR(VLOOKUP(B19,'[1]Длинная гонка'!$B$3:$N$34,3,FALSE),"")</f>
        <v>ГБОУ 292</v>
      </c>
      <c r="D19" s="88">
        <f>_xlfn.IFERROR(VLOOKUP(B19,'[1]Длинная гонка'!$B$3:$N$34,4,FALSE),"")</f>
        <v>29</v>
      </c>
      <c r="E19" s="89" t="str">
        <f>_xlfn.IFERROR(VLOOKUP(B19,'[1]Длинная гонка'!$B$3:$N$34,5,FALSE),"")</f>
        <v>Гаппоев Адам (3юн, 2009), Зверев Семён (б/р), Гудина Валерия (б/р), Хрусталёва Кристина (б/р), Бондаренко Андрей (б/р), Бельков Дмитрий (б/р)</v>
      </c>
      <c r="F19" s="90" t="str">
        <f>_xlfn.IFERROR(VLOOKUP(B19,'[1]Длинная гонка'!$B$3:$N$34,6,FALSE),"")</f>
        <v>Санкт-Петербург</v>
      </c>
      <c r="G19" s="91">
        <f>_xlfn.IFERROR(VLOOKUP(B19,'[1]Длинная гонка'!$B$3:$N$34,9,FALSE),"")</f>
        <v>0.00693576388888889</v>
      </c>
      <c r="H19" s="91">
        <f>_xlfn.IFERROR(VLOOKUP(B19,'[1]Длинная гонка'!$B$3:$N$34,10,FALSE),"")</f>
        <v>0</v>
      </c>
      <c r="I19" s="97">
        <f>_xlfn.IFERROR(VLOOKUP(B19,'[1]Длинная гонка'!$B$3:$N$34,11,FALSE),"")</f>
        <v>0.00693576388888889</v>
      </c>
      <c r="J19" s="98">
        <f>_xlfn.IFERROR(VLOOKUP(B19,'[1]Длинная гонка'!$B$3:$N$34,12,FALSE),"")</f>
        <v>4</v>
      </c>
      <c r="K19" s="98">
        <f>_xlfn.IFERROR(VLOOKUP(B19,'[1]Длинная гонка'!$B$3:$N$34,13,FALSE),"")</f>
        <v>340</v>
      </c>
      <c r="L19" s="98"/>
      <c r="M19" s="98">
        <v>4</v>
      </c>
      <c r="N19" s="98">
        <v>340</v>
      </c>
      <c r="O19" s="98"/>
    </row>
    <row r="20" spans="1:15" ht="51" customHeight="1">
      <c r="A20" s="28">
        <f t="shared" si="0"/>
      </c>
      <c r="B20" s="87">
        <v>5</v>
      </c>
      <c r="C20" s="88" t="str">
        <f>_xlfn.IFERROR(VLOOKUP(B20,'[1]Длинная гонка'!$B$3:$N$34,3,FALSE),"")</f>
        <v>Живая Вода 2</v>
      </c>
      <c r="D20" s="88">
        <f>_xlfn.IFERROR(VLOOKUP(B20,'[1]Длинная гонка'!$B$3:$N$34,4,FALSE),"")</f>
        <v>28</v>
      </c>
      <c r="E20" s="89" t="str">
        <f>_xlfn.IFERROR(VLOOKUP(B20,'[1]Длинная гонка'!$B$3:$N$34,5,FALSE),"")</f>
        <v>Петров Владимир (б/р), Русанов Тимофей (б/р), Разумовская Алёна (б/р), Воронов Миша (б/р), Буснюк Тима (б/р), Горшков Сергей (б/р)</v>
      </c>
      <c r="F20" s="90" t="str">
        <f>_xlfn.IFERROR(VLOOKUP(B20,'[1]Длинная гонка'!$B$3:$N$34,6,FALSE),"")</f>
        <v>Санкт-Петербург</v>
      </c>
      <c r="G20" s="91">
        <f>_xlfn.IFERROR(VLOOKUP(B20,'[1]Длинная гонка'!$B$3:$N$34,9,FALSE),"")</f>
        <v>99999</v>
      </c>
      <c r="H20" s="91">
        <f>_xlfn.IFERROR(VLOOKUP(B20,'[1]Длинная гонка'!$B$3:$N$34,10,FALSE),"")</f>
        <v>0</v>
      </c>
      <c r="I20" s="97">
        <f>_xlfn.IFERROR(VLOOKUP(B20,'[1]Длинная гонка'!$B$3:$N$34,11,FALSE),"")</f>
        <v>99999</v>
      </c>
      <c r="J20" s="98">
        <f>_xlfn.IFERROR(VLOOKUP(B20,'[1]Длинная гонка'!$B$3:$N$34,12,FALSE),"")</f>
        <v>29</v>
      </c>
      <c r="K20" s="98">
        <f>_xlfn.IFERROR(VLOOKUP(B20,'[1]Длинная гонка'!$B$3:$N$34,13,FALSE),"")</f>
        <v>0</v>
      </c>
      <c r="L20" s="98">
        <f>IF($C$21="","",_xlfn.IFERROR(IF(HLOOKUP('[1]Соревнования'!$B$11,'[1]Разряды'!$AF$3:$BI$13,J20+1,FALSE)=0,"",HLOOKUP('[1]Соревнования'!$B$11,'[1]Разряды'!$AF$3:$BI$13,J20+1,FALSE)),""))</f>
      </c>
      <c r="M20" s="98">
        <f>_xlfn.IFERROR(VLOOKUP(B20,'[1]Длинная гонка'!$B$3:$N$34,12,FALSE),"")</f>
        <v>29</v>
      </c>
      <c r="N20" s="98">
        <v>0</v>
      </c>
      <c r="O20" s="98">
        <f>IF($C$20="","",_xlfn.IFERROR(IF(HLOOKUP('[1]Соревнования'!$B$11,'[1]Разряды'!$AF$3:$BI$13,M20+1,FALSE)=0,"",HLOOKUP('[1]Соревнования'!$B$11,'[1]Разряды'!$AF$3:$BI$13,M20+1,FALSE)),""))</f>
      </c>
    </row>
    <row r="21" spans="1:15" ht="51" customHeight="1">
      <c r="A21" s="28">
        <f t="shared" si="0"/>
      </c>
      <c r="B21" s="87">
        <v>6</v>
      </c>
      <c r="C21" s="88" t="str">
        <f>_xlfn.IFERROR(VLOOKUP(B21,'[1]Длинная гонка'!$B$3:$N$34,3,FALSE),"")</f>
        <v>Фристайл</v>
      </c>
      <c r="D21" s="88">
        <f>_xlfn.IFERROR(VLOOKUP(B21,'[1]Длинная гонка'!$B$3:$N$34,4,FALSE),"")</f>
        <v>22</v>
      </c>
      <c r="E21" s="89" t="str">
        <f>_xlfn.IFERROR(VLOOKUP(B21,'[1]Длинная гонка'!$B$3:$N$34,5,FALSE),"")</f>
        <v>Ковалёв Артемий (б/р), Аристархов Арсений (б/р), Степанов Андрей (б/р), Колобов Кузьма (б/р), Паршиков Николай (б/р), Атмадзас Арсений (б/р)</v>
      </c>
      <c r="F21" s="90" t="str">
        <f>_xlfn.IFERROR(VLOOKUP(B21,'[1]Длинная гонка'!$B$3:$N$34,6,FALSE),"")</f>
        <v>Санкт-Петербург</v>
      </c>
      <c r="G21" s="91">
        <f>_xlfn.IFERROR(VLOOKUP(B21,'[1]Длинная гонка'!$B$3:$N$34,9,FALSE),"")</f>
        <v>99999</v>
      </c>
      <c r="H21" s="91">
        <f>_xlfn.IFERROR(VLOOKUP(B21,'[1]Длинная гонка'!$B$3:$N$34,10,FALSE),"")</f>
        <v>0</v>
      </c>
      <c r="I21" s="97">
        <f>_xlfn.IFERROR(VLOOKUP(B21,'[1]Длинная гонка'!$B$3:$N$34,11,FALSE),"")</f>
        <v>99999</v>
      </c>
      <c r="J21" s="98">
        <f>_xlfn.IFERROR(VLOOKUP(B21,'[1]Длинная гонка'!$B$3:$N$34,12,FALSE),"")</f>
        <v>29</v>
      </c>
      <c r="K21" s="98">
        <f>_xlfn.IFERROR(VLOOKUP(B21,'[1]Длинная гонка'!$B$3:$N$34,13,FALSE),"")</f>
        <v>0</v>
      </c>
      <c r="L21" s="98">
        <f>IF($C$21="","",_xlfn.IFERROR(IF(HLOOKUP('[1]Соревнования'!$B$11,'[1]Разряды'!$AF$3:$BI$13,J21+1,FALSE)=0,"",HLOOKUP('[1]Соревнования'!$B$11,'[1]Разряды'!$AF$3:$BI$13,J21+1,FALSE)),""))</f>
      </c>
      <c r="M21" s="98">
        <f>_xlfn.IFERROR(VLOOKUP(B21,'[1]Длинная гонка'!$B$3:$N$34,12,FALSE),"")</f>
        <v>29</v>
      </c>
      <c r="N21" s="98">
        <v>0</v>
      </c>
      <c r="O21" s="98">
        <f>IF($C$20="","",_xlfn.IFERROR(IF(HLOOKUP('[1]Соревнования'!$B$11,'[1]Разряды'!$AF$3:$BI$13,M21+1,FALSE)=0,"",HLOOKUP('[1]Соревнования'!$B$11,'[1]Разряды'!$AF$3:$BI$13,M21+1,FALSE)),""))</f>
      </c>
    </row>
    <row r="22" spans="1:15" ht="51" customHeight="1">
      <c r="A22" s="28">
        <f t="shared" si="0"/>
      </c>
      <c r="B22" s="87">
        <v>7</v>
      </c>
      <c r="C22" s="88" t="str">
        <f>_xlfn.IFERROR(VLOOKUP(B22,'[1]Длинная гонка'!$B$3:$N$34,3,FALSE),"")</f>
        <v>Б-14(1) Живая Вода</v>
      </c>
      <c r="D22" s="88">
        <f>_xlfn.IFERROR(VLOOKUP(B22,'[1]Длинная гонка'!$B$3:$N$34,4,FALSE),"")</f>
        <v>27</v>
      </c>
      <c r="E22" s="89" t="str">
        <f>_xlfn.IFERROR(VLOOKUP(B22,'[1]Длинная гонка'!$B$3:$N$34,5,FALSE),"")</f>
        <v>Петров Виктор (б/р), Спицова Алиса (б/р), Шевцова Мария (б/р), Швецова Диана (б/р), Константинов Миша (б/р), Васильева Маша (б/р)</v>
      </c>
      <c r="F22" s="90" t="str">
        <f>_xlfn.IFERROR(VLOOKUP(B22,'[1]Длинная гонка'!$B$3:$N$34,6,FALSE),"")</f>
        <v>Санкт-Петербург</v>
      </c>
      <c r="G22" s="91">
        <f>_xlfn.IFERROR(VLOOKUP(B22,'[1]Длинная гонка'!$B$3:$N$34,9,FALSE),"")</f>
        <v>99999</v>
      </c>
      <c r="H22" s="91">
        <f>_xlfn.IFERROR(VLOOKUP(B22,'[1]Длинная гонка'!$B$3:$N$34,10,FALSE),"")</f>
        <v>0</v>
      </c>
      <c r="I22" s="97">
        <f>_xlfn.IFERROR(VLOOKUP(B22,'[1]Длинная гонка'!$B$3:$N$34,11,FALSE),"")</f>
        <v>99999</v>
      </c>
      <c r="J22" s="98">
        <f>_xlfn.IFERROR(VLOOKUP(B22,'[1]Длинная гонка'!$B$3:$N$34,12,FALSE),"")</f>
        <v>29</v>
      </c>
      <c r="K22" s="98">
        <f>_xlfn.IFERROR(VLOOKUP(B22,'[1]Длинная гонка'!$B$3:$N$34,13,FALSE),"")</f>
        <v>0</v>
      </c>
      <c r="L22" s="98">
        <f>IF($C$21="","",_xlfn.IFERROR(IF(HLOOKUP('[1]Соревнования'!$B$11,'[1]Разряды'!$AF$3:$BI$13,J22+1,FALSE)=0,"",HLOOKUP('[1]Соревнования'!$B$11,'[1]Разряды'!$AF$3:$BI$13,J22+1,FALSE)),""))</f>
      </c>
      <c r="M22" s="98">
        <f>_xlfn.IFERROR(VLOOKUP(B22,'[1]Длинная гонка'!$B$3:$N$34,12,FALSE),"")</f>
        <v>29</v>
      </c>
      <c r="N22" s="98">
        <v>0</v>
      </c>
      <c r="O22" s="98">
        <f>IF($C$20="","",_xlfn.IFERROR(IF(HLOOKUP('[1]Соревнования'!$B$11,'[1]Разряды'!$AF$3:$BI$13,M22+1,FALSE)=0,"",HLOOKUP('[1]Соревнования'!$B$11,'[1]Разряды'!$AF$3:$BI$13,M22+1,FALSE)),""))</f>
      </c>
    </row>
    <row r="23" spans="1:15" ht="51" customHeight="1">
      <c r="A23" s="28">
        <f t="shared" si="0"/>
      </c>
      <c r="B23" s="87">
        <v>8</v>
      </c>
      <c r="C23" s="88" t="str">
        <f>_xlfn.IFERROR(VLOOKUP(B23,'[1]Длинная гонка'!$B$3:$N$34,3,FALSE),"")</f>
        <v>СКИФ ДДТ Приморского района</v>
      </c>
      <c r="D23" s="88">
        <f>_xlfn.IFERROR(VLOOKUP(B23,'[1]Длинная гонка'!$B$3:$N$34,4,FALSE),"")</f>
        <v>26</v>
      </c>
      <c r="E23" s="89" t="str">
        <f>_xlfn.IFERROR(VLOOKUP(B23,'[1]Длинная гонка'!$B$3:$N$34,5,FALSE),"")</f>
        <v>Самоглядов Егор (б/р), Бернотас Дима (б/р), Пол Саша (б/р), Казуров Коля (б/р), Пикалова Настя (б/р), Леонтьева Берта (б/р)</v>
      </c>
      <c r="F23" s="90" t="str">
        <f>_xlfn.IFERROR(VLOOKUP(B23,'[1]Длинная гонка'!$B$3:$N$34,6,FALSE),"")</f>
        <v>Санкт-Петербург</v>
      </c>
      <c r="G23" s="91">
        <f>_xlfn.IFERROR(VLOOKUP(B23,'[1]Длинная гонка'!$B$3:$N$34,9,FALSE),"")</f>
        <v>99999</v>
      </c>
      <c r="H23" s="91">
        <f>_xlfn.IFERROR(VLOOKUP(B23,'[1]Длинная гонка'!$B$3:$N$34,10,FALSE),"")</f>
        <v>0</v>
      </c>
      <c r="I23" s="97">
        <f>_xlfn.IFERROR(VLOOKUP(B23,'[1]Длинная гонка'!$B$3:$N$34,11,FALSE),"")</f>
        <v>99999</v>
      </c>
      <c r="J23" s="98">
        <f>_xlfn.IFERROR(VLOOKUP(B23,'[1]Длинная гонка'!$B$3:$N$34,12,FALSE),"")</f>
        <v>29</v>
      </c>
      <c r="K23" s="98">
        <f>_xlfn.IFERROR(VLOOKUP(B23,'[1]Длинная гонка'!$B$3:$N$34,13,FALSE),"")</f>
        <v>0</v>
      </c>
      <c r="L23" s="98">
        <f>IF($C$21="","",_xlfn.IFERROR(IF(HLOOKUP('[1]Соревнования'!$B$11,'[1]Разряды'!$AF$3:$BI$13,J23+1,FALSE)=0,"",HLOOKUP('[1]Соревнования'!$B$11,'[1]Разряды'!$AF$3:$BI$13,J23+1,FALSE)),""))</f>
      </c>
      <c r="M23" s="98">
        <f>_xlfn.IFERROR(VLOOKUP(B23,'[1]Длинная гонка'!$B$3:$N$34,12,FALSE),"")</f>
        <v>29</v>
      </c>
      <c r="N23" s="98">
        <v>0</v>
      </c>
      <c r="O23" s="98">
        <f>IF($C$20="","",_xlfn.IFERROR(IF(HLOOKUP('[1]Соревнования'!$B$11,'[1]Разряды'!$AF$3:$BI$13,M23+1,FALSE)=0,"",HLOOKUP('[1]Соревнования'!$B$11,'[1]Разряды'!$AF$3:$BI$13,M23+1,FALSE)),""))</f>
      </c>
    </row>
    <row r="24" spans="1:15" ht="51" customHeight="1">
      <c r="A24" s="28">
        <f t="shared" si="0"/>
      </c>
      <c r="B24" s="87">
        <v>9</v>
      </c>
      <c r="C24" s="88" t="str">
        <f>_xlfn.IFERROR(VLOOKUP(B24,'[1]Длинная гонка'!$B$3:$N$34,3,FALSE),"")</f>
        <v>Роверандом</v>
      </c>
      <c r="D24" s="88">
        <f>_xlfn.IFERROR(VLOOKUP(B24,'[1]Длинная гонка'!$B$3:$N$34,4,FALSE),"")</f>
        <v>21</v>
      </c>
      <c r="E24" s="89" t="str">
        <f>_xlfn.IFERROR(VLOOKUP(B24,'[1]Длинная гонка'!$B$3:$N$34,5,FALSE),"")</f>
        <v>Аветисян Арсений (б/р), Васильев Денис (б/р), Ершов Ваня (б/р), Шурмаков Никита (б/р), Андревва Настя (б/р), Григоренко Аня (б/р)</v>
      </c>
      <c r="F24" s="90" t="str">
        <f>_xlfn.IFERROR(VLOOKUP(B24,'[1]Длинная гонка'!$B$3:$N$34,6,FALSE),"")</f>
        <v>Санкт-Петербург</v>
      </c>
      <c r="G24" s="91">
        <f>_xlfn.IFERROR(VLOOKUP(B24,'[1]Длинная гонка'!$B$3:$N$34,9,FALSE),"")</f>
        <v>99999</v>
      </c>
      <c r="H24" s="91">
        <f>_xlfn.IFERROR(VLOOKUP(B24,'[1]Длинная гонка'!$B$3:$N$34,10,FALSE),"")</f>
        <v>0</v>
      </c>
      <c r="I24" s="97">
        <f>_xlfn.IFERROR(VLOOKUP(B24,'[1]Длинная гонка'!$B$3:$N$34,11,FALSE),"")</f>
        <v>99999</v>
      </c>
      <c r="J24" s="98">
        <f>_xlfn.IFERROR(VLOOKUP(B24,'[1]Длинная гонка'!$B$3:$N$34,12,FALSE),"")</f>
        <v>29</v>
      </c>
      <c r="K24" s="98">
        <f>_xlfn.IFERROR(VLOOKUP(B24,'[1]Длинная гонка'!$B$3:$N$34,13,FALSE),"")</f>
        <v>0</v>
      </c>
      <c r="L24" s="98">
        <f>IF($C$21="","",_xlfn.IFERROR(IF(HLOOKUP('[1]Соревнования'!$B$11,'[1]Разряды'!$AF$3:$BI$13,J24+1,FALSE)=0,"",HLOOKUP('[1]Соревнования'!$B$11,'[1]Разряды'!$AF$3:$BI$13,J24+1,FALSE)),""))</f>
      </c>
      <c r="M24" s="98">
        <f>_xlfn.IFERROR(VLOOKUP(B24,'[1]Длинная гонка'!$B$3:$N$34,12,FALSE),"")</f>
        <v>29</v>
      </c>
      <c r="N24" s="98">
        <v>0</v>
      </c>
      <c r="O24" s="98" t="s">
        <v>16</v>
      </c>
    </row>
    <row r="25" spans="1:15" ht="51" customHeight="1">
      <c r="A25" s="28">
        <f t="shared" si="0"/>
      </c>
      <c r="B25" s="87">
        <v>10</v>
      </c>
      <c r="C25" s="88" t="str">
        <f>_xlfn.IFERROR(VLOOKUP(B25,'[1]Длинная гонка'!$B$3:$N$34,3,FALSE),"")</f>
        <v>Роверандом + СКИФ</v>
      </c>
      <c r="D25" s="88">
        <f>_xlfn.IFERROR(VLOOKUP(B25,'[1]Длинная гонка'!$B$3:$N$34,4,FALSE),"")</f>
        <v>38</v>
      </c>
      <c r="E25" s="89" t="str">
        <f>_xlfn.IFERROR(VLOOKUP(B25,'[1]Длинная гонка'!$B$3:$N$34,5,FALSE),"")</f>
        <v>Ивлева Марю (б/р), Дерябина Варя (б/р), Семёнова Лариса (б/р), Хитрина Полина (б/р), Корчевский Лев (б/р), Лятс Максим (б/р)</v>
      </c>
      <c r="F25" s="90" t="str">
        <f>_xlfn.IFERROR(VLOOKUP(B25,'[1]Длинная гонка'!$B$3:$N$34,6,FALSE),"")</f>
        <v>Санкт-Петербург</v>
      </c>
      <c r="G25" s="91">
        <f>_xlfn.IFERROR(VLOOKUP(B25,'[1]Длинная гонка'!$B$3:$N$34,9,FALSE),"")</f>
        <v>99999</v>
      </c>
      <c r="H25" s="91">
        <f>_xlfn.IFERROR(VLOOKUP(B25,'[1]Длинная гонка'!$B$3:$N$34,10,FALSE),"")</f>
        <v>0</v>
      </c>
      <c r="I25" s="97">
        <f>_xlfn.IFERROR(VLOOKUP(B25,'[1]Длинная гонка'!$B$3:$N$34,11,FALSE),"")</f>
        <v>99999</v>
      </c>
      <c r="J25" s="98">
        <f>_xlfn.IFERROR(VLOOKUP(B25,'[1]Длинная гонка'!$B$3:$N$34,12,FALSE),"")</f>
        <v>29</v>
      </c>
      <c r="K25" s="98">
        <f>_xlfn.IFERROR(VLOOKUP(B25,'[1]Длинная гонка'!$B$3:$N$34,13,FALSE),"")</f>
        <v>0</v>
      </c>
      <c r="L25" s="98"/>
      <c r="M25" s="98">
        <f>_xlfn.IFERROR(VLOOKUP(B25,'[1]Длинная гонка'!$B$3:$N$34,12,FALSE),"")</f>
        <v>29</v>
      </c>
      <c r="N25" s="98">
        <v>0</v>
      </c>
      <c r="O25" s="98" t="s">
        <v>16</v>
      </c>
    </row>
    <row r="26" spans="1:15" ht="51" customHeight="1">
      <c r="A26" s="28">
        <f t="shared" si="0"/>
      </c>
      <c r="B26" s="87">
        <v>11</v>
      </c>
      <c r="C26" s="88" t="str">
        <f>_xlfn.IFERROR(VLOOKUP(B26,'[1]Длинная гонка'!$B$3:$N$34,3,FALSE),"")</f>
        <v>БИО Топ</v>
      </c>
      <c r="D26" s="88">
        <f>_xlfn.IFERROR(VLOOKUP(B26,'[1]Длинная гонка'!$B$3:$N$34,4,FALSE),"")</f>
        <v>34</v>
      </c>
      <c r="E26" s="89" t="str">
        <f>_xlfn.IFERROR(VLOOKUP(B26,'[1]Длинная гонка'!$B$3:$N$34,5,FALSE),"")</f>
        <v>Барышникова Таисия (б/р), Нахимовский Артём (б/р), Подошвина Арина (б/р), Желтова Полина (б/р), Наумовец Лев (б/р), Степанова Татьяна (б/р)</v>
      </c>
      <c r="F26" s="90" t="str">
        <f>_xlfn.IFERROR(VLOOKUP(B26,'[1]Длинная гонка'!$B$3:$N$34,6,FALSE),"")</f>
        <v>Санкт-Петербург</v>
      </c>
      <c r="G26" s="91">
        <f>_xlfn.IFERROR(VLOOKUP(B26,'[1]Длинная гонка'!$B$3:$N$34,9,FALSE),"")</f>
        <v>99999</v>
      </c>
      <c r="H26" s="91">
        <f>_xlfn.IFERROR(VLOOKUP(B26,'[1]Длинная гонка'!$B$3:$N$34,10,FALSE),"")</f>
        <v>0</v>
      </c>
      <c r="I26" s="99">
        <f>_xlfn.IFERROR(VLOOKUP(B26,'[1]Длинная гонка'!$B$3:$N$34,9,FALSE),"")</f>
        <v>99999</v>
      </c>
      <c r="J26" s="98">
        <f>_xlfn.IFERROR(VLOOKUP(B26,'[1]Длинная гонка'!$B$3:$N$34,12,FALSE),"")</f>
        <v>29</v>
      </c>
      <c r="K26" s="98">
        <f>_xlfn.IFERROR(VLOOKUP(B26,'[1]Длинная гонка'!$B$3:$N$34,13,FALSE),"")</f>
        <v>0</v>
      </c>
      <c r="L26" s="98"/>
      <c r="M26" s="98">
        <f>_xlfn.IFERROR(VLOOKUP(B26,'[1]Длинная гонка'!$B$3:$N$34,12,FALSE),"")</f>
        <v>29</v>
      </c>
      <c r="N26" s="98">
        <v>0</v>
      </c>
      <c r="O26" s="98" t="s">
        <v>16</v>
      </c>
    </row>
    <row r="27" spans="1:15" ht="51" customHeight="1">
      <c r="A27" s="28">
        <f t="shared" si="0"/>
      </c>
      <c r="B27" s="87">
        <v>12</v>
      </c>
      <c r="C27" s="88" t="str">
        <f>_xlfn.IFERROR(VLOOKUP(B27,'[1]Длинная гонка'!$B$3:$N$34,3,FALSE),"")</f>
        <v>Муми-Тролли</v>
      </c>
      <c r="D27" s="88" t="str">
        <f>_xlfn.IFERROR(VLOOKUP(B27,'[1]Длинная гонка'!$B$3:$N$34,4,FALSE),"")</f>
        <v>1_7 </v>
      </c>
      <c r="E27" s="89" t="str">
        <f>_xlfn.IFERROR(VLOOKUP(B27,'[1]Длинная гонка'!$B$3:$N$34,5,FALSE),"")</f>
        <v>Титова Лера (б/р), Калинина Лиза (б/р), Мордасов Гена (б/р), Шип Соня (б/р), Карпов Ярослав (б/р), Подгорная Настасья (б/р)</v>
      </c>
      <c r="F27" s="90" t="str">
        <f>_xlfn.IFERROR(VLOOKUP(B27,'[1]Длинная гонка'!$B$3:$N$34,6,FALSE),"")</f>
        <v>Санкт-Петербург</v>
      </c>
      <c r="G27" s="91">
        <f>_xlfn.IFERROR(VLOOKUP(B27,'[1]Длинная гонка'!$B$3:$N$34,9,FALSE),"")</f>
        <v>99999</v>
      </c>
      <c r="H27" s="91">
        <f>_xlfn.IFERROR(VLOOKUP(B27,'[1]Длинная гонка'!$B$3:$N$34,10,FALSE),"")</f>
        <v>0</v>
      </c>
      <c r="I27" s="99">
        <f>_xlfn.IFERROR(VLOOKUP(B27,'[1]Длинная гонка'!$B$3:$N$34,9,FALSE),"")</f>
        <v>99999</v>
      </c>
      <c r="J27" s="98">
        <f>_xlfn.IFERROR(VLOOKUP(B27,'[1]Длинная гонка'!$B$3:$N$34,12,FALSE),"")</f>
        <v>29</v>
      </c>
      <c r="K27" s="98">
        <f>_xlfn.IFERROR(VLOOKUP(B27,'[1]Длинная гонка'!$B$3:$N$34,13,FALSE),"")</f>
        <v>0</v>
      </c>
      <c r="L27" s="98"/>
      <c r="M27" s="98">
        <f>_xlfn.IFERROR(VLOOKUP(B27,'[1]Длинная гонка'!$B$3:$N$34,12,FALSE),"")</f>
        <v>29</v>
      </c>
      <c r="N27" s="98">
        <v>0</v>
      </c>
      <c r="O27" s="98" t="s">
        <v>16</v>
      </c>
    </row>
    <row r="28" spans="1:15" ht="51" customHeight="1">
      <c r="A28" s="28">
        <f t="shared" si="0"/>
      </c>
      <c r="B28" s="87">
        <v>13</v>
      </c>
      <c r="C28" s="88" t="str">
        <f>_xlfn.IFERROR(VLOOKUP(B28,'[1]Длинная гонка'!$B$3:$N$34,3,FALSE),"")</f>
        <v>Штурм</v>
      </c>
      <c r="D28" s="88" t="str">
        <f>_xlfn.IFERROR(VLOOKUP(B28,'[1]Длинная гонка'!$B$3:$N$34,4,FALSE),"")</f>
        <v>1_9</v>
      </c>
      <c r="E28" s="89" t="str">
        <f>_xlfn.IFERROR(VLOOKUP(B28,'[1]Длинная гонка'!$B$3:$N$34,5,FALSE),"")</f>
        <v>Широкова Настя (б/р), Кропачёва Ксения (б/р), Кропачёва Анастасия (б/р), Бубен Артём (б/р), Пединская Кристина (б/р), Репин Василий (б/р)</v>
      </c>
      <c r="F28" s="90" t="str">
        <f>_xlfn.IFERROR(VLOOKUP(B28,'[1]Длинная гонка'!$B$3:$N$34,6,FALSE),"")</f>
        <v>Санкт-Петербург</v>
      </c>
      <c r="G28" s="91">
        <f>_xlfn.IFERROR(VLOOKUP(B28,'[1]Длинная гонка'!$B$3:$N$34,9,FALSE),"")</f>
        <v>99999</v>
      </c>
      <c r="H28" s="91">
        <f>_xlfn.IFERROR(VLOOKUP(B28,'[1]Длинная гонка'!$B$3:$N$34,10,FALSE),"")</f>
        <v>0</v>
      </c>
      <c r="I28" s="99">
        <f>_xlfn.IFERROR(VLOOKUP(B28,'[1]Длинная гонка'!$B$3:$N$34,9,FALSE),"")</f>
        <v>99999</v>
      </c>
      <c r="J28" s="98">
        <f>_xlfn.IFERROR(VLOOKUP(B28,'[1]Длинная гонка'!$B$3:$N$34,12,FALSE),"")</f>
        <v>29</v>
      </c>
      <c r="K28" s="98">
        <f>_xlfn.IFERROR(VLOOKUP(B28,'[1]Длинная гонка'!$B$3:$N$34,13,FALSE),"")</f>
        <v>0</v>
      </c>
      <c r="L28" s="98"/>
      <c r="M28" s="98">
        <f>_xlfn.IFERROR(VLOOKUP(B28,'[1]Длинная гонка'!$B$3:$N$34,12,FALSE),"")</f>
        <v>29</v>
      </c>
      <c r="N28" s="98">
        <v>0</v>
      </c>
      <c r="O28" s="98" t="s">
        <v>16</v>
      </c>
    </row>
    <row r="29" spans="1:15" ht="51" customHeight="1">
      <c r="A29" s="28">
        <f t="shared" si="0"/>
      </c>
      <c r="B29" s="87">
        <v>14</v>
      </c>
      <c r="C29" s="88" t="str">
        <f>_xlfn.IFERROR(VLOOKUP(B29,'[1]Длинная гонка'!$B$3:$N$34,3,FALSE),"")</f>
        <v>Ветерок</v>
      </c>
      <c r="D29" s="88">
        <f>_xlfn.IFERROR(VLOOKUP(B29,'[1]Длинная гонка'!$B$3:$N$34,4,FALSE),"")</f>
        <v>35</v>
      </c>
      <c r="E29" s="89" t="str">
        <f>_xlfn.IFERROR(VLOOKUP(B29,'[1]Длинная гонка'!$B$3:$N$34,5,FALSE),"")</f>
        <v>Берлин Лев (б/р), Чебанова Мария (б/р), Широкова Анна (б/р), Березин Фёдор (б/р), Шим Люба (б/р), Антипова Вика (б/р)</v>
      </c>
      <c r="F29" s="90" t="str">
        <f>_xlfn.IFERROR(VLOOKUP(B29,'[1]Длинная гонка'!$B$3:$N$34,6,FALSE),"")</f>
        <v>Санкт-Петербург</v>
      </c>
      <c r="G29" s="91">
        <f>_xlfn.IFERROR(VLOOKUP(B29,'[1]Длинная гонка'!$B$3:$N$34,9,FALSE),"")</f>
        <v>99999</v>
      </c>
      <c r="H29" s="91">
        <f>_xlfn.IFERROR(VLOOKUP(B29,'[1]Длинная гонка'!$B$3:$N$34,10,FALSE),"")</f>
        <v>0</v>
      </c>
      <c r="I29" s="99">
        <f>_xlfn.IFERROR(VLOOKUP(B29,'[1]Длинная гонка'!$B$3:$N$34,9,FALSE),"")</f>
        <v>99999</v>
      </c>
      <c r="J29" s="98">
        <f>_xlfn.IFERROR(VLOOKUP(B29,'[1]Длинная гонка'!$B$3:$N$34,12,FALSE),"")</f>
        <v>29</v>
      </c>
      <c r="K29" s="98">
        <f>_xlfn.IFERROR(VLOOKUP(B29,'[1]Длинная гонка'!$B$3:$N$34,13,FALSE),"")</f>
        <v>0</v>
      </c>
      <c r="L29" s="98"/>
      <c r="M29" s="98">
        <f>_xlfn.IFERROR(VLOOKUP(B29,'[1]Длинная гонка'!$B$3:$N$34,12,FALSE),"")</f>
        <v>29</v>
      </c>
      <c r="N29" s="98">
        <v>0</v>
      </c>
      <c r="O29" s="98" t="s">
        <v>16</v>
      </c>
    </row>
    <row r="30" spans="1:15" ht="51" customHeight="1">
      <c r="A30" s="28">
        <f t="shared" si="0"/>
      </c>
      <c r="B30" s="87">
        <v>15</v>
      </c>
      <c r="C30" s="88" t="str">
        <f>_xlfn.IFERROR(VLOOKUP(B30,'[1]Длинная гонка'!$B$3:$N$34,3,FALSE),"")</f>
        <v>Т/к Остров</v>
      </c>
      <c r="D30" s="88" t="str">
        <f>_xlfn.IFERROR(VLOOKUP(B30,'[1]Длинная гонка'!$B$3:$N$34,4,FALSE),"")</f>
        <v>1_10</v>
      </c>
      <c r="E30" s="89" t="str">
        <f>_xlfn.IFERROR(VLOOKUP(B30,'[1]Длинная гонка'!$B$3:$N$34,5,FALSE),"")</f>
        <v>Селезнёв Елисей (б/р), Машура Ксюша (б/р), Ладина Полина (б/р), Некрасова Рита (б/р), Тишкина Дима (б/р), Щербакова Маша (б/р)</v>
      </c>
      <c r="F30" s="90" t="str">
        <f>_xlfn.IFERROR(VLOOKUP(B30,'[1]Длинная гонка'!$B$3:$N$34,6,FALSE),"")</f>
        <v>Санкт-Петербург</v>
      </c>
      <c r="G30" s="91">
        <f>_xlfn.IFERROR(VLOOKUP(B30,'[1]Длинная гонка'!$B$3:$N$34,9,FALSE),"")</f>
        <v>99999</v>
      </c>
      <c r="H30" s="91">
        <f>_xlfn.IFERROR(VLOOKUP(B30,'[1]Длинная гонка'!$B$3:$N$34,10,FALSE),"")</f>
        <v>0</v>
      </c>
      <c r="I30" s="99">
        <f>_xlfn.IFERROR(VLOOKUP(B30,'[1]Длинная гонка'!$B$3:$N$34,9,FALSE),"")</f>
        <v>99999</v>
      </c>
      <c r="J30" s="98">
        <f>_xlfn.IFERROR(VLOOKUP(B30,'[1]Длинная гонка'!$B$3:$N$34,12,FALSE),"")</f>
        <v>29</v>
      </c>
      <c r="K30" s="98">
        <f>_xlfn.IFERROR(VLOOKUP(B30,'[1]Длинная гонка'!$B$3:$N$34,13,FALSE),"")</f>
        <v>0</v>
      </c>
      <c r="L30" s="98"/>
      <c r="M30" s="98">
        <f>_xlfn.IFERROR(VLOOKUP(B30,'[1]Длинная гонка'!$B$3:$N$34,12,FALSE),"")</f>
        <v>29</v>
      </c>
      <c r="N30" s="98">
        <v>0</v>
      </c>
      <c r="O30" s="98" t="s">
        <v>16</v>
      </c>
    </row>
    <row r="31" spans="1:15" ht="51" customHeight="1">
      <c r="A31" s="28">
        <f t="shared" si="0"/>
      </c>
      <c r="B31" s="87">
        <v>16</v>
      </c>
      <c r="C31" s="88" t="str">
        <f>_xlfn.IFERROR(VLOOKUP(B31,'[1]Длинная гонка'!$B$3:$N$34,3,FALSE),"")</f>
        <v>Т/К Остров 2</v>
      </c>
      <c r="D31" s="88" t="str">
        <f>_xlfn.IFERROR(VLOOKUP(B31,'[1]Длинная гонка'!$B$3:$N$34,4,FALSE),"")</f>
        <v>1_10(2)</v>
      </c>
      <c r="E31" s="89" t="str">
        <f>_xlfn.IFERROR(VLOOKUP(B31,'[1]Длинная гонка'!$B$3:$N$34,5,FALSE),"")</f>
        <v>Ким Миша (б/р), Шаталова Карина (б/р), Ким Кристина (б/р), Афанасьвева Катя (б/р), Ладина Полина (б/р), Тишкин Дима (б/р)</v>
      </c>
      <c r="F31" s="90" t="str">
        <f>_xlfn.IFERROR(VLOOKUP(B31,'[1]Длинная гонка'!$B$3:$N$34,6,FALSE),"")</f>
        <v>Санкт-Петербург</v>
      </c>
      <c r="G31" s="91">
        <f>_xlfn.IFERROR(VLOOKUP(B31,'[1]Длинная гонка'!$B$3:$N$34,9,FALSE),"")</f>
        <v>99999</v>
      </c>
      <c r="H31" s="91">
        <f>_xlfn.IFERROR(VLOOKUP(B31,'[1]Длинная гонка'!$B$3:$N$34,10,FALSE),"")</f>
        <v>0</v>
      </c>
      <c r="I31" s="99">
        <f>_xlfn.IFERROR(VLOOKUP(B31,'[1]Длинная гонка'!$B$3:$N$34,9,FALSE),"")</f>
        <v>99999</v>
      </c>
      <c r="J31" s="98">
        <f>_xlfn.IFERROR(VLOOKUP(B31,'[1]Длинная гонка'!$B$3:$N$34,12,FALSE),"")</f>
        <v>29</v>
      </c>
      <c r="K31" s="98">
        <f>_xlfn.IFERROR(VLOOKUP(B31,'[1]Длинная гонка'!$B$3:$N$34,13,FALSE),"")</f>
        <v>0</v>
      </c>
      <c r="L31" s="98"/>
      <c r="M31" s="98">
        <f>_xlfn.IFERROR(VLOOKUP(B31,'[1]Длинная гонка'!$B$3:$N$34,12,FALSE),"")</f>
        <v>29</v>
      </c>
      <c r="N31" s="98">
        <v>0</v>
      </c>
      <c r="O31" s="98" t="s">
        <v>16</v>
      </c>
    </row>
    <row r="32" spans="1:15" ht="51" customHeight="1">
      <c r="A32" s="28">
        <f t="shared" si="0"/>
      </c>
      <c r="B32" s="87">
        <v>17</v>
      </c>
      <c r="C32" s="88" t="str">
        <f>_xlfn.IFERROR(VLOOKUP(B32,'[1]Длинная гонка'!$B$3:$N$34,3,FALSE),"")</f>
        <v>Наутилус</v>
      </c>
      <c r="D32" s="88" t="str">
        <f>_xlfn.IFERROR(VLOOKUP(B32,'[1]Длинная гонка'!$B$3:$N$34,4,FALSE),"")</f>
        <v>1_5</v>
      </c>
      <c r="E32" s="89" t="str">
        <f>_xlfn.IFERROR(VLOOKUP(B32,'[1]Длинная гонка'!$B$3:$N$34,5,FALSE),"")</f>
        <v>Григоренко Анна (б/р), Корянова Дарья (б/р), Соловьёв Богдан (б/р), Самко Максим (б/р), Рагель Олеся (б/р), Горяев Пётр (б/р)</v>
      </c>
      <c r="F32" s="90" t="str">
        <f>_xlfn.IFERROR(VLOOKUP(B32,'[1]Длинная гонка'!$B$3:$N$34,6,FALSE),"")</f>
        <v>Санкт-Петербург</v>
      </c>
      <c r="G32" s="91">
        <f>_xlfn.IFERROR(VLOOKUP(B32,'[1]Длинная гонка'!$B$3:$N$34,9,FALSE),"")</f>
        <v>99999</v>
      </c>
      <c r="H32" s="91">
        <f>_xlfn.IFERROR(VLOOKUP(B32,'[1]Длинная гонка'!$B$3:$N$34,10,FALSE),"")</f>
        <v>0</v>
      </c>
      <c r="I32" s="99">
        <f>_xlfn.IFERROR(VLOOKUP(B32,'[1]Длинная гонка'!$B$3:$N$34,9,FALSE),"")</f>
        <v>99999</v>
      </c>
      <c r="J32" s="98">
        <f>_xlfn.IFERROR(VLOOKUP(B32,'[1]Длинная гонка'!$B$3:$N$34,12,FALSE),"")</f>
        <v>29</v>
      </c>
      <c r="K32" s="98">
        <f>_xlfn.IFERROR(VLOOKUP(B32,'[1]Длинная гонка'!$B$3:$N$34,13,FALSE),"")</f>
        <v>0</v>
      </c>
      <c r="L32" s="98"/>
      <c r="M32" s="98">
        <f>_xlfn.IFERROR(VLOOKUP(B32,'[1]Длинная гонка'!$B$3:$N$34,12,FALSE),"")</f>
        <v>29</v>
      </c>
      <c r="N32" s="98">
        <v>0</v>
      </c>
      <c r="O32" s="98" t="s">
        <v>16</v>
      </c>
    </row>
    <row r="33" spans="1:15" ht="51" customHeight="1">
      <c r="A33" s="28">
        <f t="shared" si="0"/>
      </c>
      <c r="B33" s="87">
        <v>18</v>
      </c>
      <c r="C33" s="88" t="str">
        <f>_xlfn.IFERROR(VLOOKUP(B33,'[1]Длинная гонка'!$B$3:$N$34,3,FALSE),"")</f>
        <v>Чёрный дракон</v>
      </c>
      <c r="D33" s="88" t="str">
        <f>_xlfn.IFERROR(VLOOKUP(B33,'[1]Длинная гонка'!$B$3:$N$34,4,FALSE),"")</f>
        <v>1_13</v>
      </c>
      <c r="E33" s="89" t="str">
        <f>_xlfn.IFERROR(VLOOKUP(B33,'[1]Длинная гонка'!$B$3:$N$34,5,FALSE),"")</f>
        <v>Голик Илья (б/р), Голик Данил (б/р), Киселёв Артур (б/р), Киселёв Андрей (б/р), Савран Рома (б/р), Егоров Андрей (б/р), Сиклин Дима (б/р)</v>
      </c>
      <c r="F33" s="90" t="str">
        <f>_xlfn.IFERROR(VLOOKUP(B33,'[1]Длинная гонка'!$B$3:$N$34,6,FALSE),"")</f>
        <v>Санкт-Петербург</v>
      </c>
      <c r="G33" s="91">
        <f>_xlfn.IFERROR(VLOOKUP(B33,'[1]Длинная гонка'!$B$3:$N$34,9,FALSE),"")</f>
        <v>99999</v>
      </c>
      <c r="H33" s="91">
        <f>_xlfn.IFERROR(VLOOKUP(B33,'[1]Длинная гонка'!$B$3:$N$34,10,FALSE),"")</f>
        <v>0</v>
      </c>
      <c r="I33" s="99">
        <f>_xlfn.IFERROR(VLOOKUP(B33,'[1]Длинная гонка'!$B$3:$N$34,9,FALSE),"")</f>
        <v>99999</v>
      </c>
      <c r="J33" s="98">
        <f>_xlfn.IFERROR(VLOOKUP(B33,'[1]Длинная гонка'!$B$3:$N$34,12,FALSE),"")</f>
        <v>29</v>
      </c>
      <c r="K33" s="98">
        <f>_xlfn.IFERROR(VLOOKUP(B33,'[1]Длинная гонка'!$B$3:$N$34,13,FALSE),"")</f>
        <v>0</v>
      </c>
      <c r="L33" s="98"/>
      <c r="M33" s="98">
        <f>_xlfn.IFERROR(VLOOKUP(B33,'[1]Длинная гонка'!$B$3:$N$34,12,FALSE),"")</f>
        <v>29</v>
      </c>
      <c r="N33" s="98">
        <v>0</v>
      </c>
      <c r="O33" s="98" t="s">
        <v>16</v>
      </c>
    </row>
    <row r="34" spans="1:15" ht="51" customHeight="1">
      <c r="A34" s="28">
        <f t="shared" si="0"/>
      </c>
      <c r="B34" s="87">
        <v>19</v>
      </c>
      <c r="C34" s="88" t="str">
        <f>_xlfn.IFERROR(VLOOKUP(B34,'[1]Длинная гонка'!$B$3:$N$34,3,FALSE),"")</f>
        <v>ДДЮТ ФР РН</v>
      </c>
      <c r="D34" s="88">
        <f>_xlfn.IFERROR(VLOOKUP(B34,'[1]Длинная гонка'!$B$3:$N$34,4,FALSE),"")</f>
        <v>47</v>
      </c>
      <c r="E34" s="89" t="str">
        <f>_xlfn.IFERROR(VLOOKUP(B34,'[1]Длинная гонка'!$B$3:$N$34,5,FALSE),"")</f>
        <v>Идоленко Татьяна (б/р), Баркевич Максим (б/р), Цветкова Милана (б/р), Ефремов Никита (б/р), Томаржевская Елизавета (б/р), Резниченко Кристина (б/р)</v>
      </c>
      <c r="F34" s="90" t="str">
        <f>_xlfn.IFERROR(VLOOKUP(B34,'[1]Длинная гонка'!$B$3:$N$34,6,FALSE),"")</f>
        <v>Санкт-Петербург</v>
      </c>
      <c r="G34" s="91">
        <f>_xlfn.IFERROR(VLOOKUP(B34,'[1]Длинная гонка'!$B$3:$N$34,9,FALSE),"")</f>
        <v>99999</v>
      </c>
      <c r="H34" s="91">
        <f>_xlfn.IFERROR(VLOOKUP(B34,'[1]Длинная гонка'!$B$3:$N$34,10,FALSE),"")</f>
        <v>0</v>
      </c>
      <c r="I34" s="99">
        <f>_xlfn.IFERROR(VLOOKUP(B34,'[1]Длинная гонка'!$B$3:$N$34,9,FALSE),"")</f>
        <v>99999</v>
      </c>
      <c r="J34" s="98">
        <f>_xlfn.IFERROR(VLOOKUP(B34,'[1]Длинная гонка'!$B$3:$N$34,12,FALSE),"")</f>
        <v>29</v>
      </c>
      <c r="K34" s="98">
        <f>_xlfn.IFERROR(VLOOKUP(B34,'[1]Длинная гонка'!$B$3:$N$34,13,FALSE),"")</f>
        <v>0</v>
      </c>
      <c r="L34" s="98"/>
      <c r="M34" s="98">
        <f>_xlfn.IFERROR(VLOOKUP(B34,'[1]Длинная гонка'!$B$3:$N$34,12,FALSE),"")</f>
        <v>29</v>
      </c>
      <c r="N34" s="98">
        <v>0</v>
      </c>
      <c r="O34" s="98" t="s">
        <v>16</v>
      </c>
    </row>
    <row r="35" spans="1:15" ht="51" customHeight="1">
      <c r="A35" s="28">
        <f t="shared" si="0"/>
      </c>
      <c r="B35" s="87">
        <v>20</v>
      </c>
      <c r="C35" s="88" t="str">
        <f>_xlfn.IFERROR(VLOOKUP(B35,'[1]Длинная гонка'!$B$3:$N$34,3,FALSE),"")</f>
        <v>Фонтанка 32</v>
      </c>
      <c r="D35" s="88">
        <f>_xlfn.IFERROR(VLOOKUP(B35,'[1]Длинная гонка'!$B$3:$N$34,4,FALSE),"")</f>
        <v>40</v>
      </c>
      <c r="E35" s="89" t="str">
        <f>_xlfn.IFERROR(VLOOKUP(B35,'[1]Длинная гонка'!$B$3:$N$34,5,FALSE),"")</f>
        <v>Шептунов Сергей (б/р), Метлицкий Илья (б/р), Логинов Даня (б/р), Соколова Лиза (б/р), Муслимова Полина (б/р), Якинович Максим (б/р)</v>
      </c>
      <c r="F35" s="90" t="str">
        <f>_xlfn.IFERROR(VLOOKUP(B35,'[1]Длинная гонка'!$B$3:$N$34,6,FALSE),"")</f>
        <v>Санкт-Петербург</v>
      </c>
      <c r="G35" s="91">
        <f>_xlfn.IFERROR(VLOOKUP(B35,'[1]Длинная гонка'!$B$3:$N$34,9,FALSE),"")</f>
        <v>99999</v>
      </c>
      <c r="H35" s="91">
        <f>_xlfn.IFERROR(VLOOKUP(B35,'[1]Длинная гонка'!$B$3:$N$34,10,FALSE),"")</f>
        <v>0</v>
      </c>
      <c r="I35" s="99">
        <f>_xlfn.IFERROR(VLOOKUP(B35,'[1]Длинная гонка'!$B$3:$N$34,9,FALSE),"")</f>
        <v>99999</v>
      </c>
      <c r="J35" s="98">
        <f>_xlfn.IFERROR(VLOOKUP(B35,'[1]Длинная гонка'!$B$3:$N$34,12,FALSE),"")</f>
        <v>29</v>
      </c>
      <c r="K35" s="98">
        <f>_xlfn.IFERROR(VLOOKUP(B35,'[1]Длинная гонка'!$B$3:$N$34,13,FALSE),"")</f>
        <v>0</v>
      </c>
      <c r="L35" s="98"/>
      <c r="M35" s="98">
        <f>_xlfn.IFERROR(VLOOKUP(B35,'[1]Длинная гонка'!$B$3:$N$34,12,FALSE),"")</f>
        <v>29</v>
      </c>
      <c r="N35" s="98">
        <v>0</v>
      </c>
      <c r="O35" s="98" t="s">
        <v>16</v>
      </c>
    </row>
    <row r="36" spans="1:15" ht="51" customHeight="1">
      <c r="A36" s="28">
        <f t="shared" si="0"/>
      </c>
      <c r="B36" s="87">
        <v>21</v>
      </c>
      <c r="C36" s="88" t="str">
        <f>_xlfn.IFERROR(VLOOKUP(B36,'[1]Длинная гонка'!$B$3:$N$34,3,FALSE),"")</f>
        <v>ГБУ ДоДДТ Петроградского р-на</v>
      </c>
      <c r="D36" s="88">
        <f>_xlfn.IFERROR(VLOOKUP(B36,'[1]Длинная гонка'!$B$3:$N$34,4,FALSE),"")</f>
        <v>270</v>
      </c>
      <c r="E36" s="89" t="str">
        <f>_xlfn.IFERROR(VLOOKUP(B36,'[1]Длинная гонка'!$B$3:$N$34,5,FALSE),"")</f>
        <v>Леивитский Михаил (б/р), Хохрина Ксения (б/р), Зельгер Татьяна (б/р), Орлов Михаил (б/р), Палавинский Кирилл (б/р), Крылов Сергей (б/р)</v>
      </c>
      <c r="F36" s="90" t="str">
        <f>_xlfn.IFERROR(VLOOKUP(B36,'[1]Длинная гонка'!$B$3:$N$34,6,FALSE),"")</f>
        <v>Санкт-Петербург</v>
      </c>
      <c r="G36" s="91">
        <f>_xlfn.IFERROR(VLOOKUP(B36,'[1]Длинная гонка'!$B$3:$N$34,9,FALSE),"")</f>
        <v>99999</v>
      </c>
      <c r="H36" s="91">
        <f>_xlfn.IFERROR(VLOOKUP(B36,'[1]Длинная гонка'!$B$3:$N$34,10,FALSE),"")</f>
        <v>0</v>
      </c>
      <c r="I36" s="99">
        <f>_xlfn.IFERROR(VLOOKUP(B36,'[1]Длинная гонка'!$B$3:$N$34,9,FALSE),"")</f>
        <v>99999</v>
      </c>
      <c r="J36" s="98">
        <f>_xlfn.IFERROR(VLOOKUP(B36,'[1]Длинная гонка'!$B$3:$N$34,12,FALSE),"")</f>
        <v>29</v>
      </c>
      <c r="K36" s="98">
        <f>_xlfn.IFERROR(VLOOKUP(B36,'[1]Длинная гонка'!$B$3:$N$34,13,FALSE),"")</f>
        <v>0</v>
      </c>
      <c r="L36" s="98"/>
      <c r="M36" s="98">
        <f>_xlfn.IFERROR(VLOOKUP(B36,'[1]Длинная гонка'!$B$3:$N$34,12,FALSE),"")</f>
        <v>29</v>
      </c>
      <c r="N36" s="98">
        <v>0</v>
      </c>
      <c r="O36" s="98" t="s">
        <v>16</v>
      </c>
    </row>
    <row r="37" spans="1:15" ht="51" customHeight="1">
      <c r="A37" s="28">
        <f t="shared" si="0"/>
      </c>
      <c r="B37" s="87">
        <v>22</v>
      </c>
      <c r="C37" s="88" t="str">
        <f>_xlfn.IFERROR(VLOOKUP(B37,'[1]Длинная гонка'!$B$3:$N$34,3,FALSE),"")</f>
        <v>339-2</v>
      </c>
      <c r="D37" s="88">
        <f>_xlfn.IFERROR(VLOOKUP(B37,'[1]Длинная гонка'!$B$3:$N$34,4,FALSE),"")</f>
        <v>41</v>
      </c>
      <c r="E37" s="89" t="str">
        <f>_xlfn.IFERROR(VLOOKUP(B37,'[1]Длинная гонка'!$B$3:$N$34,5,FALSE),"")</f>
        <v>Соловьёв Павел (б/р), Ермолаев Юрий (б/р), Гарькушина Мария (б/р), Новичков Марк (б/р), Колесников Витя (б/р), Шампань Ксения (б/р)</v>
      </c>
      <c r="F37" s="90" t="str">
        <f>_xlfn.IFERROR(VLOOKUP(B37,'[1]Длинная гонка'!$B$3:$N$34,6,FALSE),"")</f>
        <v>Санкт-Петербург</v>
      </c>
      <c r="G37" s="91">
        <f>_xlfn.IFERROR(VLOOKUP(B37,'[1]Длинная гонка'!$B$3:$N$34,9,FALSE),"")</f>
        <v>99999</v>
      </c>
      <c r="H37" s="91">
        <f>_xlfn.IFERROR(VLOOKUP(B37,'[1]Длинная гонка'!$B$3:$N$34,10,FALSE),"")</f>
        <v>0</v>
      </c>
      <c r="I37" s="99">
        <f>_xlfn.IFERROR(VLOOKUP(B37,'[1]Длинная гонка'!$B$3:$N$34,9,FALSE),"")</f>
        <v>99999</v>
      </c>
      <c r="J37" s="98">
        <f>_xlfn.IFERROR(VLOOKUP(B37,'[1]Длинная гонка'!$B$3:$N$34,12,FALSE),"")</f>
        <v>29</v>
      </c>
      <c r="K37" s="98">
        <f>_xlfn.IFERROR(VLOOKUP(B37,'[1]Длинная гонка'!$B$3:$N$34,13,FALSE),"")</f>
        <v>0</v>
      </c>
      <c r="L37" s="98"/>
      <c r="M37" s="98">
        <f>_xlfn.IFERROR(VLOOKUP(B37,'[1]Длинная гонка'!$B$3:$N$34,12,FALSE),"")</f>
        <v>29</v>
      </c>
      <c r="N37" s="98">
        <v>0</v>
      </c>
      <c r="O37" s="98" t="s">
        <v>16</v>
      </c>
    </row>
    <row r="38" spans="1:15" ht="51" customHeight="1">
      <c r="A38" s="28">
        <f t="shared" si="0"/>
      </c>
      <c r="B38" s="87">
        <v>23</v>
      </c>
      <c r="C38" s="88" t="str">
        <f>_xlfn.IFERROR(VLOOKUP(B38,'[1]Длинная гонка'!$B$3:$N$34,3,FALSE),"")</f>
        <v>339-3</v>
      </c>
      <c r="D38" s="88" t="str">
        <f>_xlfn.IFERROR(VLOOKUP(B38,'[1]Длинная гонка'!$B$3:$N$34,4,FALSE),"")</f>
        <v>339_3</v>
      </c>
      <c r="E38" s="89" t="str">
        <f>_xlfn.IFERROR(VLOOKUP(B38,'[1]Длинная гонка'!$B$3:$N$34,5,FALSE),"")</f>
        <v>Тузов Роман (б/р), Биссенбаев Руслан (б/р), Фёдоров Егор (б/р), Протопопова Диана (б/р), Колесникова Анна (б/р), Чинная Евгения (б/р)</v>
      </c>
      <c r="F38" s="90" t="str">
        <f>_xlfn.IFERROR(VLOOKUP(B38,'[1]Длинная гонка'!$B$3:$N$34,6,FALSE),"")</f>
        <v>Санкт-Петербург</v>
      </c>
      <c r="G38" s="91">
        <f>_xlfn.IFERROR(VLOOKUP(B38,'[1]Длинная гонка'!$B$3:$N$34,9,FALSE),"")</f>
        <v>99999</v>
      </c>
      <c r="H38" s="91">
        <f>_xlfn.IFERROR(VLOOKUP(B38,'[1]Длинная гонка'!$B$3:$N$34,10,FALSE),"")</f>
        <v>0</v>
      </c>
      <c r="I38" s="99">
        <f>_xlfn.IFERROR(VLOOKUP(B38,'[1]Длинная гонка'!$B$3:$N$34,9,FALSE),"")</f>
        <v>99999</v>
      </c>
      <c r="J38" s="98">
        <f>_xlfn.IFERROR(VLOOKUP(B38,'[1]Длинная гонка'!$B$3:$N$34,12,FALSE),"")</f>
        <v>29</v>
      </c>
      <c r="K38" s="98">
        <f>_xlfn.IFERROR(VLOOKUP(B38,'[1]Длинная гонка'!$B$3:$N$34,13,FALSE),"")</f>
        <v>0</v>
      </c>
      <c r="L38" s="98"/>
      <c r="M38" s="98">
        <f>_xlfn.IFERROR(VLOOKUP(B38,'[1]Длинная гонка'!$B$3:$N$34,12,FALSE),"")</f>
        <v>29</v>
      </c>
      <c r="N38" s="98">
        <v>0</v>
      </c>
      <c r="O38" s="98" t="s">
        <v>16</v>
      </c>
    </row>
    <row r="39" spans="1:15" ht="51" customHeight="1">
      <c r="A39" s="28">
        <f t="shared" si="0"/>
      </c>
      <c r="B39" s="87">
        <v>24</v>
      </c>
      <c r="C39" s="88" t="str">
        <f>_xlfn.IFERROR(VLOOKUP(B39,'[1]Длинная гонка'!$B$3:$N$34,3,FALSE),"")</f>
        <v>(2-9)</v>
      </c>
      <c r="D39" s="88" t="str">
        <f>_xlfn.IFERROR(VLOOKUP(B39,'[1]Длинная гонка'!$B$3:$N$34,4,FALSE),"")</f>
        <v>2_9</v>
      </c>
      <c r="E39" s="89" t="str">
        <f>_xlfn.IFERROR(VLOOKUP(B39,'[1]Длинная гонка'!$B$3:$N$34,5,FALSE),"")</f>
        <v>Шишкина Элина (б/р)Кованцев Паша (б/р), Гурин Максим (б/р), Гурин Артём (б/р), Буланов Константин (б/р), Бирюков Артём (б/р)</v>
      </c>
      <c r="F39" s="90" t="str">
        <f>_xlfn.IFERROR(VLOOKUP(B39,'[1]Длинная гонка'!$B$3:$N$34,6,FALSE),"")</f>
        <v>Санкт-Петербург</v>
      </c>
      <c r="G39" s="91">
        <f>_xlfn.IFERROR(VLOOKUP(B39,'[1]Длинная гонка'!$B$3:$N$34,9,FALSE),"")</f>
        <v>99999</v>
      </c>
      <c r="H39" s="91">
        <f>_xlfn.IFERROR(VLOOKUP(B39,'[1]Длинная гонка'!$B$3:$N$34,10,FALSE),"")</f>
        <v>0</v>
      </c>
      <c r="I39" s="99">
        <f>_xlfn.IFERROR(VLOOKUP(B39,'[1]Длинная гонка'!$B$3:$N$34,9,FALSE),"")</f>
        <v>99999</v>
      </c>
      <c r="J39" s="98">
        <f>_xlfn.IFERROR(VLOOKUP(B39,'[1]Длинная гонка'!$B$3:$N$34,12,FALSE),"")</f>
        <v>29</v>
      </c>
      <c r="K39" s="98">
        <f>_xlfn.IFERROR(VLOOKUP(B39,'[1]Длинная гонка'!$B$3:$N$34,13,FALSE),"")</f>
        <v>0</v>
      </c>
      <c r="L39" s="98"/>
      <c r="M39" s="98">
        <f>_xlfn.IFERROR(VLOOKUP(B39,'[1]Длинная гонка'!$B$3:$N$34,12,FALSE),"")</f>
        <v>29</v>
      </c>
      <c r="N39" s="98">
        <v>0</v>
      </c>
      <c r="O39" s="98" t="s">
        <v>16</v>
      </c>
    </row>
    <row r="40" spans="1:15" ht="51" customHeight="1">
      <c r="A40" s="28">
        <f t="shared" si="0"/>
      </c>
      <c r="B40" s="87">
        <v>25</v>
      </c>
      <c r="C40" s="88" t="str">
        <f>_xlfn.IFERROR(VLOOKUP(B40,'[1]Длинная гонка'!$B$3:$N$34,3,FALSE),"")</f>
        <v>Чёрные драконы</v>
      </c>
      <c r="D40" s="88" t="str">
        <f>_xlfn.IFERROR(VLOOKUP(B40,'[1]Длинная гонка'!$B$3:$N$34,4,FALSE),"")</f>
        <v>36_1</v>
      </c>
      <c r="E40" s="89" t="str">
        <f>_xlfn.IFERROR(VLOOKUP(B40,'[1]Длинная гонка'!$B$3:$N$34,5,FALSE),"")</f>
        <v>Голик Илья (б/р), Голик Данил (б/р), Савран Рома (б/р), Киселёв Артур (б/р), Силкин Дима (б/р), Арнользи Мария (б/р)</v>
      </c>
      <c r="F40" s="90" t="str">
        <f>_xlfn.IFERROR(VLOOKUP(B40,'[1]Длинная гонка'!$B$3:$N$34,6,FALSE),"")</f>
        <v>Санкт-Петербург</v>
      </c>
      <c r="G40" s="91">
        <f>_xlfn.IFERROR(VLOOKUP(B40,'[1]Длинная гонка'!$B$3:$N$34,9,FALSE),"")</f>
        <v>99999</v>
      </c>
      <c r="H40" s="91">
        <f>_xlfn.IFERROR(VLOOKUP(B40,'[1]Длинная гонка'!$B$3:$N$34,10,FALSE),"")</f>
        <v>0</v>
      </c>
      <c r="I40" s="99">
        <f>_xlfn.IFERROR(VLOOKUP(B40,'[1]Длинная гонка'!$B$3:$N$34,9,FALSE),"")</f>
        <v>99999</v>
      </c>
      <c r="J40" s="98">
        <f>_xlfn.IFERROR(VLOOKUP(B40,'[1]Длинная гонка'!$B$3:$N$34,12,FALSE),"")</f>
        <v>29</v>
      </c>
      <c r="K40" s="98">
        <f>_xlfn.IFERROR(VLOOKUP(B40,'[1]Длинная гонка'!$B$3:$N$34,13,FALSE),"")</f>
        <v>0</v>
      </c>
      <c r="L40" s="98"/>
      <c r="M40" s="98">
        <f>_xlfn.IFERROR(VLOOKUP(B40,'[1]Длинная гонка'!$B$3:$N$34,12,FALSE),"")</f>
        <v>29</v>
      </c>
      <c r="N40" s="98">
        <v>0</v>
      </c>
      <c r="O40" s="98" t="s">
        <v>16</v>
      </c>
    </row>
    <row r="41" spans="1:15" ht="51" customHeight="1">
      <c r="A41" s="28">
        <f t="shared" si="0"/>
      </c>
      <c r="B41" s="87">
        <v>26</v>
      </c>
      <c r="C41" s="88" t="str">
        <f>_xlfn.IFERROR(VLOOKUP(B41,'[1]Длинная гонка'!$B$3:$N$34,3,FALSE),"")</f>
        <v>Гор_Сютур_Остров</v>
      </c>
      <c r="D41" s="88">
        <f>_xlfn.IFERROR(VLOOKUP(B41,'[1]Длинная гонка'!$B$3:$N$34,4,FALSE),"")</f>
        <v>46</v>
      </c>
      <c r="E41" s="89" t="str">
        <f>_xlfn.IFERROR(VLOOKUP(B41,'[1]Длинная гонка'!$B$3:$N$34,5,FALSE),"")</f>
        <v>Степанова Арина (б/р), Лыдин Андрей (б/р), Ульянов Андрей (б/р), Нестерова Катя (б/р), Бакишева Маша (б/р), Абрамова Полина (б/р)</v>
      </c>
      <c r="F41" s="90" t="str">
        <f>_xlfn.IFERROR(VLOOKUP(B41,'[1]Длинная гонка'!$B$3:$N$34,6,FALSE),"")</f>
        <v>Санкт-Петербург</v>
      </c>
      <c r="G41" s="91">
        <f>_xlfn.IFERROR(VLOOKUP(B41,'[1]Длинная гонка'!$B$3:$N$34,9,FALSE),"")</f>
        <v>99999</v>
      </c>
      <c r="H41" s="91">
        <f>_xlfn.IFERROR(VLOOKUP(B41,'[1]Длинная гонка'!$B$3:$N$34,10,FALSE),"")</f>
        <v>0</v>
      </c>
      <c r="I41" s="99">
        <f>_xlfn.IFERROR(VLOOKUP(B41,'[1]Длинная гонка'!$B$3:$N$34,9,FALSE),"")</f>
        <v>99999</v>
      </c>
      <c r="J41" s="98">
        <f>_xlfn.IFERROR(VLOOKUP(B41,'[1]Длинная гонка'!$B$3:$N$34,12,FALSE),"")</f>
        <v>29</v>
      </c>
      <c r="K41" s="98">
        <f>_xlfn.IFERROR(VLOOKUP(B41,'[1]Длинная гонка'!$B$3:$N$34,13,FALSE),"")</f>
        <v>0</v>
      </c>
      <c r="L41" s="98"/>
      <c r="M41" s="98">
        <f>_xlfn.IFERROR(VLOOKUP(B41,'[1]Длинная гонка'!$B$3:$N$34,12,FALSE),"")</f>
        <v>29</v>
      </c>
      <c r="N41" s="98">
        <v>0</v>
      </c>
      <c r="O41" s="98" t="s">
        <v>16</v>
      </c>
    </row>
    <row r="42" spans="1:15" ht="51" customHeight="1">
      <c r="A42" s="28">
        <f t="shared" si="0"/>
      </c>
      <c r="B42" s="87">
        <v>27</v>
      </c>
      <c r="C42" s="88" t="str">
        <f>_xlfn.IFERROR(VLOOKUP(B42,'[1]Длинная гонка'!$B$3:$N$34,3,FALSE),"")</f>
        <v>339_1</v>
      </c>
      <c r="D42" s="88" t="str">
        <f>_xlfn.IFERROR(VLOOKUP(B42,'[1]Длинная гонка'!$B$3:$N$34,4,FALSE),"")</f>
        <v>339-1</v>
      </c>
      <c r="E42" s="89" t="str">
        <f>_xlfn.IFERROR(VLOOKUP(B42,'[1]Длинная гонка'!$B$3:$N$34,5,FALSE),"")</f>
        <v>Колесникова Анна (б/р), Урывков Роман (б/р), Чинная Евгения (б/р), Протонова Диана (б/р), Чупрынин Тимур (б/р), Козельская Вероника (б/р)</v>
      </c>
      <c r="F42" s="90" t="str">
        <f>_xlfn.IFERROR(VLOOKUP(B42,'[1]Длинная гонка'!$B$3:$N$34,6,FALSE),"")</f>
        <v>Санкт-Петербург</v>
      </c>
      <c r="G42" s="91">
        <f>_xlfn.IFERROR(VLOOKUP(B42,'[1]Длинная гонка'!$B$3:$N$34,9,FALSE),"")</f>
        <v>99999</v>
      </c>
      <c r="H42" s="91">
        <f>_xlfn.IFERROR(VLOOKUP(B42,'[1]Длинная гонка'!$B$3:$N$34,10,FALSE),"")</f>
        <v>0</v>
      </c>
      <c r="I42" s="99">
        <f>_xlfn.IFERROR(VLOOKUP(B42,'[1]Длинная гонка'!$B$3:$N$34,9,FALSE),"")</f>
        <v>99999</v>
      </c>
      <c r="J42" s="98">
        <f>_xlfn.IFERROR(VLOOKUP(B42,'[1]Длинная гонка'!$B$3:$N$34,12,FALSE),"")</f>
        <v>29</v>
      </c>
      <c r="K42" s="98">
        <f>_xlfn.IFERROR(VLOOKUP(B42,'[1]Длинная гонка'!$B$3:$N$34,13,FALSE),"")</f>
        <v>0</v>
      </c>
      <c r="L42" s="98"/>
      <c r="M42" s="98">
        <f>_xlfn.IFERROR(VLOOKUP(B42,'[1]Длинная гонка'!$B$3:$N$34,12,FALSE),"")</f>
        <v>29</v>
      </c>
      <c r="N42" s="98">
        <v>0</v>
      </c>
      <c r="O42" s="98" t="s">
        <v>16</v>
      </c>
    </row>
    <row r="43" spans="1:15" ht="51" customHeight="1">
      <c r="A43" s="28">
        <f t="shared" si="0"/>
      </c>
      <c r="B43" s="87">
        <v>28</v>
      </c>
      <c r="C43" s="88" t="str">
        <f>_xlfn.IFERROR(VLOOKUP(B43,'[1]Длинная гонка'!$B$3:$N$34,3,FALSE),"")</f>
        <v>Алексеевские</v>
      </c>
      <c r="D43" s="88" t="str">
        <f>_xlfn.IFERROR(VLOOKUP(B43,'[1]Длинная гонка'!$B$3:$N$34,4,FALSE),"")</f>
        <v>1_1</v>
      </c>
      <c r="E43" s="89" t="str">
        <f>_xlfn.IFERROR(VLOOKUP(B43,'[1]Длинная гонка'!$B$3:$N$34,5,FALSE),"")</f>
        <v>Медведева Василиса (б/р), Андреева Лена (б/р), Тихонов Вова (б/р), Пухов Валя (б/р), Виноградов Артём (б/р), Чистович Никита (б/р)</v>
      </c>
      <c r="F43" s="90" t="str">
        <f>_xlfn.IFERROR(VLOOKUP(B43,'[1]Длинная гонка'!$B$3:$N$34,6,FALSE),"")</f>
        <v>Санкт-Петербург</v>
      </c>
      <c r="G43" s="91">
        <f>_xlfn.IFERROR(VLOOKUP(B43,'[1]Длинная гонка'!$B$3:$N$34,9,FALSE),"")</f>
        <v>99999</v>
      </c>
      <c r="H43" s="91">
        <f>_xlfn.IFERROR(VLOOKUP(B43,'[1]Длинная гонка'!$B$3:$N$34,10,FALSE),"")</f>
        <v>0</v>
      </c>
      <c r="I43" s="99">
        <f>_xlfn.IFERROR(VLOOKUP(B43,'[1]Длинная гонка'!$B$3:$N$34,9,FALSE),"")</f>
        <v>99999</v>
      </c>
      <c r="J43" s="98">
        <f>_xlfn.IFERROR(VLOOKUP(B43,'[1]Длинная гонка'!$B$3:$N$34,12,FALSE),"")</f>
        <v>29</v>
      </c>
      <c r="K43" s="98">
        <f>_xlfn.IFERROR(VLOOKUP(B43,'[1]Длинная гонка'!$B$3:$N$34,13,FALSE),"")</f>
        <v>0</v>
      </c>
      <c r="L43" s="98"/>
      <c r="M43" s="98">
        <f>_xlfn.IFERROR(VLOOKUP(B43,'[1]Длинная гонка'!$B$3:$N$34,12,FALSE),"")</f>
        <v>29</v>
      </c>
      <c r="N43" s="98">
        <v>0</v>
      </c>
      <c r="O43" s="98" t="s">
        <v>16</v>
      </c>
    </row>
    <row r="44" spans="1:15" ht="51" customHeight="1">
      <c r="A44" s="28">
        <f t="shared" si="0"/>
      </c>
      <c r="B44" s="87">
        <v>29</v>
      </c>
      <c r="C44" s="88" t="str">
        <f>_xlfn.IFERROR(VLOOKUP(B44,'[1]Длинная гонка'!$B$3:$N$34,3,FALSE),"")</f>
        <v>Титаник</v>
      </c>
      <c r="D44" s="88" t="str">
        <f>_xlfn.IFERROR(VLOOKUP(B44,'[1]Длинная гонка'!$B$3:$N$34,4,FALSE),"")</f>
        <v>2_16</v>
      </c>
      <c r="E44" s="89" t="str">
        <f>_xlfn.IFERROR(VLOOKUP(B44,'[1]Длинная гонка'!$B$3:$N$34,5,FALSE),"")</f>
        <v>Буй Павел (б/р), Ефименко Екатерина (б/р), Филимонов Иван (б/р), Зыкова Мария (б/р), Васильева Анна (б/р), Арзуманьян София (б/р)</v>
      </c>
      <c r="F44" s="90" t="str">
        <f>_xlfn.IFERROR(VLOOKUP(B44,'[1]Длинная гонка'!$B$3:$N$34,6,FALSE),"")</f>
        <v>Санкт-Петербург</v>
      </c>
      <c r="G44" s="91">
        <f>_xlfn.IFERROR(VLOOKUP(B44,'[1]Длинная гонка'!$B$3:$N$34,9,FALSE),"")</f>
        <v>99999</v>
      </c>
      <c r="H44" s="91">
        <f>_xlfn.IFERROR(VLOOKUP(B44,'[1]Длинная гонка'!$B$3:$N$34,10,FALSE),"")</f>
        <v>0</v>
      </c>
      <c r="I44" s="99">
        <f>_xlfn.IFERROR(VLOOKUP(B44,'[1]Длинная гонка'!$B$3:$N$34,9,FALSE),"")</f>
        <v>99999</v>
      </c>
      <c r="J44" s="98">
        <f>_xlfn.IFERROR(VLOOKUP(B44,'[1]Длинная гонка'!$B$3:$N$34,12,FALSE),"")</f>
        <v>29</v>
      </c>
      <c r="K44" s="98">
        <f>_xlfn.IFERROR(VLOOKUP(B44,'[1]Длинная гонка'!$B$3:$N$34,13,FALSE),"")</f>
        <v>0</v>
      </c>
      <c r="L44" s="98"/>
      <c r="M44" s="98">
        <f>_xlfn.IFERROR(VLOOKUP(B44,'[1]Длинная гонка'!$B$3:$N$34,12,FALSE),"")</f>
        <v>29</v>
      </c>
      <c r="N44" s="98">
        <v>0</v>
      </c>
      <c r="O44" s="98" t="s">
        <v>16</v>
      </c>
    </row>
    <row r="45" spans="1:15" ht="51" customHeight="1" hidden="1">
      <c r="A45" s="28" t="str">
        <f t="shared" si="0"/>
        <v>z</v>
      </c>
      <c r="B45" s="87">
        <v>30</v>
      </c>
      <c r="C45" s="88">
        <f>_xlfn.IFERROR(VLOOKUP(B45,'[1]Длинная гонка'!$B$3:$N$34,3,FALSE),"")</f>
      </c>
      <c r="D45" s="88">
        <f>_xlfn.IFERROR(VLOOKUP(B45,'[1]Длинная гонка'!$B$3:$N$34,4,FALSE),"")</f>
      </c>
      <c r="E45" s="89">
        <f>_xlfn.IFERROR(VLOOKUP(B45,'[1]Длинная гонка'!$B$3:$N$34,5,FALSE),"")</f>
      </c>
      <c r="F45" s="90">
        <f>_xlfn.IFERROR(VLOOKUP(B45,'[1]Длинная гонка'!$B$3:$N$34,6,FALSE),"")</f>
      </c>
      <c r="G45" s="92">
        <f>_xlfn.IFERROR(VLOOKUP(B45,'[1]Длинная гонка'!$B$3:$N$34,7,FALSE),"")</f>
      </c>
      <c r="H45" s="93">
        <f>_xlfn.IFERROR(VLOOKUP(B45,'[1]Длинная гонка'!$B$3:$N$34,8,FALSE),"")</f>
      </c>
      <c r="I45" s="99">
        <f>_xlfn.IFERROR(VLOOKUP(B45,'[1]Длинная гонка'!$B$3:$N$34,9,FALSE),"")</f>
      </c>
      <c r="J45" s="98">
        <f>_xlfn.IFERROR(VLOOKUP(B45,'[1]Длинная гонка'!$B$3:$N$34,10,FALSE),"")</f>
      </c>
      <c r="K45" s="98">
        <f>_xlfn.IFERROR(VLOOKUP(B45,'[1]Длинная гонка'!$B$3:$N$34,11,FALSE),"")</f>
      </c>
      <c r="L45" s="98">
        <f>IF($C$21="","",_xlfn.IFERROR(IF(HLOOKUP('[1]Соревнования'!$B$11,'[1]Разряды'!$AF$3:$BI$13,J45+1,FALSE)=0,"",HLOOKUP('[1]Соревнования'!$B$11,'[1]Разряды'!$AF$3:$BI$13,J45+1,FALSE)),""))</f>
      </c>
      <c r="M45" s="98" t="s">
        <v>16</v>
      </c>
      <c r="N45" s="98" t="s">
        <v>16</v>
      </c>
      <c r="O45" s="98" t="s">
        <v>16</v>
      </c>
    </row>
    <row r="46" spans="1:15" ht="51" customHeight="1" hidden="1">
      <c r="A46" s="28" t="str">
        <f t="shared" si="0"/>
        <v>z</v>
      </c>
      <c r="B46" s="87">
        <v>31</v>
      </c>
      <c r="C46" s="88">
        <f>_xlfn.IFERROR(VLOOKUP(B46,'[1]Длинная гонка'!$B$3:$N$34,3,FALSE),"")</f>
      </c>
      <c r="D46" s="88">
        <f>_xlfn.IFERROR(VLOOKUP(B46,'[1]Длинная гонка'!$B$3:$N$34,4,FALSE),"")</f>
      </c>
      <c r="E46" s="89">
        <f>_xlfn.IFERROR(VLOOKUP(B46,'[1]Длинная гонка'!$B$3:$N$34,5,FALSE),"")</f>
      </c>
      <c r="F46" s="90">
        <f>_xlfn.IFERROR(VLOOKUP(B46,'[1]Длинная гонка'!$B$3:$N$34,6,FALSE),"")</f>
      </c>
      <c r="G46" s="92">
        <f>_xlfn.IFERROR(VLOOKUP(B46,'[1]Длинная гонка'!$B$3:$N$34,7,FALSE),"")</f>
      </c>
      <c r="H46" s="93">
        <f>_xlfn.IFERROR(VLOOKUP(B46,'[1]Длинная гонка'!$B$3:$N$34,8,FALSE),"")</f>
      </c>
      <c r="I46" s="99">
        <f>_xlfn.IFERROR(VLOOKUP(B46,'[1]Длинная гонка'!$B$3:$N$34,9,FALSE),"")</f>
      </c>
      <c r="J46" s="98">
        <f>_xlfn.IFERROR(VLOOKUP(B46,'[1]Длинная гонка'!$B$3:$N$34,10,FALSE),"")</f>
      </c>
      <c r="K46" s="98">
        <f>_xlfn.IFERROR(VLOOKUP(B46,'[1]Длинная гонка'!$B$3:$N$34,11,FALSE),"")</f>
      </c>
      <c r="L46" s="98">
        <f>IF($C$21="","",_xlfn.IFERROR(IF(HLOOKUP('[1]Соревнования'!$B$11,'[1]Разряды'!$AF$3:$BI$13,J46+1,FALSE)=0,"",HLOOKUP('[1]Соревнования'!$B$11,'[1]Разряды'!$AF$3:$BI$13,J46+1,FALSE)),""))</f>
      </c>
      <c r="M46" s="98" t="s">
        <v>16</v>
      </c>
      <c r="N46" s="98" t="s">
        <v>16</v>
      </c>
      <c r="O46" s="98" t="s">
        <v>16</v>
      </c>
    </row>
    <row r="47" spans="1:15" ht="51" customHeight="1" hidden="1">
      <c r="A47" s="28" t="str">
        <f t="shared" si="0"/>
        <v>z</v>
      </c>
      <c r="B47" s="87">
        <v>32</v>
      </c>
      <c r="C47" s="88">
        <f>_xlfn.IFERROR(VLOOKUP(B47,'[1]Длинная гонка'!$B$3:$N$34,3,FALSE),"")</f>
      </c>
      <c r="D47" s="88">
        <f>_xlfn.IFERROR(VLOOKUP(B47,'[1]Длинная гонка'!$B$3:$N$34,4,FALSE),"")</f>
      </c>
      <c r="E47" s="89">
        <f>_xlfn.IFERROR(VLOOKUP(B47,'[1]Длинная гонка'!$B$3:$N$34,5,FALSE),"")</f>
      </c>
      <c r="F47" s="90">
        <f>_xlfn.IFERROR(VLOOKUP(B47,'[1]Длинная гонка'!$B$3:$N$34,6,FALSE),"")</f>
      </c>
      <c r="G47" s="92">
        <f>_xlfn.IFERROR(VLOOKUP(B47,'[1]Длинная гонка'!$B$3:$N$34,7,FALSE),"")</f>
      </c>
      <c r="H47" s="93">
        <f>_xlfn.IFERROR(VLOOKUP(B47,'[1]Длинная гонка'!$B$3:$N$34,8,FALSE),"")</f>
      </c>
      <c r="I47" s="99">
        <f>_xlfn.IFERROR(VLOOKUP(B47,'[1]Длинная гонка'!$B$3:$N$34,9,FALSE),"")</f>
      </c>
      <c r="J47" s="98">
        <f>_xlfn.IFERROR(VLOOKUP(B47,'[1]Длинная гонка'!$B$3:$N$34,10,FALSE),"")</f>
      </c>
      <c r="K47" s="98">
        <f>_xlfn.IFERROR(VLOOKUP(B47,'[1]Длинная гонка'!$B$3:$N$34,11,FALSE),"")</f>
      </c>
      <c r="L47" s="98">
        <f>IF($C$21="","",_xlfn.IFERROR(IF(HLOOKUP('[1]Соревнования'!$B$11,'[1]Разряды'!$AF$3:$BI$13,J47+1,FALSE)=0,"",HLOOKUP('[1]Соревнования'!$B$11,'[1]Разряды'!$AF$3:$BI$13,J47+1,FALSE)),""))</f>
      </c>
      <c r="M47" s="98" t="s">
        <v>16</v>
      </c>
      <c r="N47" s="98" t="s">
        <v>16</v>
      </c>
      <c r="O47" s="98" t="s">
        <v>16</v>
      </c>
    </row>
    <row r="48" spans="1:15" ht="15">
      <c r="A48" s="85">
        <f>IF(C49="","z","")</f>
      </c>
      <c r="B48" s="94" t="str">
        <f>'[1]Соревнования'!B14</f>
        <v>R-6 женщины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00"/>
      <c r="N48" s="100"/>
      <c r="O48" s="100"/>
    </row>
    <row r="49" spans="1:15" ht="51" customHeight="1">
      <c r="A49" s="28">
        <f t="shared" si="0"/>
      </c>
      <c r="B49" s="87">
        <v>1</v>
      </c>
      <c r="C49" s="88" t="str">
        <f>_xlfn.IFERROR(VLOOKUP(B49,'[1]Длинная гонка'!$B$36:$N$67,3,FALSE),"")</f>
        <v>Амфибия</v>
      </c>
      <c r="D49" s="88">
        <f>_xlfn.IFERROR(VLOOKUP(B49,'[1]Длинная гонка'!$B$36:$N$67,4,FALSE),"")</f>
        <v>37</v>
      </c>
      <c r="E49" s="89" t="str">
        <f>_xlfn.IFERROR(VLOOKUP(B49,'[1]Длинная гонка'!$B$36:$N$67,5,FALSE),"")</f>
        <v>Павлович Татьяна (б/р), Егорова Анастасия (б/р), Марусик Вера (б/р), Павлович Анастасия (б/р), Павлова Полина (б/р), Бурмак Ксения (б/р)</v>
      </c>
      <c r="F49" s="90" t="str">
        <f>_xlfn.IFERROR(VLOOKUP(B49,'[1]Длинная гонка'!$B$36:$N$67,6,FALSE),"")</f>
        <v>Санкт-Петербург</v>
      </c>
      <c r="G49" s="91">
        <f>_xlfn.IFERROR(VLOOKUP(B49,'[1]Длинная гонка'!$B$36:$N$67,9,FALSE),"")</f>
        <v>0.004824421296296296</v>
      </c>
      <c r="H49" s="91">
        <f>_xlfn.IFERROR(VLOOKUP(B49,'[1]Длинная гонка'!$B$36:$N$67,10,FALSE),"")</f>
        <v>0</v>
      </c>
      <c r="I49" s="97">
        <f>_xlfn.IFERROR(VLOOKUP(B49,'[1]Длинная гонка'!$B$36:$N$67,11,FALSE),"")</f>
        <v>0.004824421296296296</v>
      </c>
      <c r="J49" s="98">
        <f>_xlfn.IFERROR(VLOOKUP(B49,'[1]Длинная гонка'!$B$36:$N$67,12,FALSE),"")</f>
        <v>1</v>
      </c>
      <c r="K49" s="98">
        <f>_xlfn.IFERROR(VLOOKUP(B49,'[1]Длинная гонка'!$B$36:$N$67,13,FALSE),"")</f>
        <v>400</v>
      </c>
      <c r="L49" s="98">
        <f>IF($C$54="","",_xlfn.IFERROR(IF(HLOOKUP('[1]Соревнования'!$B$11,'[1]Разряды'!$AF$3:$BI$13,J49+1,FALSE)=0,"",HLOOKUP('[1]Соревнования'!$B$11,'[1]Разряды'!$AF$3:$BI$13,J49+1,FALSE)),""))</f>
      </c>
      <c r="M49" s="98">
        <v>1</v>
      </c>
      <c r="N49" s="98">
        <v>400</v>
      </c>
      <c r="O49" s="98" t="s">
        <v>16</v>
      </c>
    </row>
    <row r="50" spans="1:15" ht="51" customHeight="1">
      <c r="A50" s="28">
        <f t="shared" si="0"/>
      </c>
      <c r="B50" s="87">
        <v>2</v>
      </c>
      <c r="C50" s="88" t="str">
        <f>_xlfn.IFERROR(VLOOKUP(B50,'[1]Длинная гонка'!$B$36:$N$67,3,FALSE),"")</f>
        <v>Ласточки</v>
      </c>
      <c r="D50" s="88">
        <f>_xlfn.IFERROR(VLOOKUP(B50,'[1]Длинная гонка'!$B$36:$N$67,4,FALSE),"")</f>
        <v>32</v>
      </c>
      <c r="E50" s="89" t="str">
        <f>_xlfn.IFERROR(VLOOKUP(B50,'[1]Длинная гонка'!$B$36:$N$67,5,FALSE),"")</f>
        <v>Зверева Мария (б/р), Козырева Эльвира (б/р), Гришина Анна (б/р), Костенко Катя (б/р), Лукина Ульяна (3юн, 2009), Витвицкая Маша (б/р)</v>
      </c>
      <c r="F50" s="90" t="str">
        <f>_xlfn.IFERROR(VLOOKUP(B50,'[1]Длинная гонка'!$B$36:$N$67,6,FALSE),"")</f>
        <v>Санкт-Петербург</v>
      </c>
      <c r="G50" s="91">
        <f>_xlfn.IFERROR(VLOOKUP(B50,'[1]Длинная гонка'!$B$36:$N$67,9,FALSE),"")</f>
        <v>0.005104166666666667</v>
      </c>
      <c r="H50" s="91">
        <f>_xlfn.IFERROR(VLOOKUP(B50,'[1]Длинная гонка'!$B$36:$N$67,10,FALSE),"")</f>
        <v>0</v>
      </c>
      <c r="I50" s="97">
        <f>_xlfn.IFERROR(VLOOKUP(B50,'[1]Длинная гонка'!$B$36:$N$67,11,FALSE),"")</f>
        <v>0.005104166666666667</v>
      </c>
      <c r="J50" s="98">
        <f>_xlfn.IFERROR(VLOOKUP(B50,'[1]Длинная гонка'!$B$36:$N$67,12,FALSE),"")</f>
        <v>2</v>
      </c>
      <c r="K50" s="98">
        <f>_xlfn.IFERROR(VLOOKUP(B50,'[1]Длинная гонка'!$B$36:$N$67,13,FALSE),"")</f>
        <v>380</v>
      </c>
      <c r="L50" s="98">
        <f>IF($C$54="","",_xlfn.IFERROR(IF(HLOOKUP('[1]Соревнования'!$B$11,'[1]Разряды'!$AF$3:$BI$13,J50+1,FALSE)=0,"",HLOOKUP('[1]Соревнования'!$B$11,'[1]Разряды'!$AF$3:$BI$13,J50+1,FALSE)),""))</f>
      </c>
      <c r="M50" s="98">
        <v>2</v>
      </c>
      <c r="N50" s="98">
        <v>380</v>
      </c>
      <c r="O50" s="98" t="s">
        <v>16</v>
      </c>
    </row>
    <row r="51" spans="1:15" ht="51" customHeight="1">
      <c r="A51" s="28">
        <f t="shared" si="0"/>
      </c>
      <c r="B51" s="87">
        <v>3</v>
      </c>
      <c r="C51" s="88" t="str">
        <f>_xlfn.IFERROR(VLOOKUP(B51,'[1]Длинная гонка'!$B$36:$N$67,3,FALSE),"")</f>
        <v>Молния</v>
      </c>
      <c r="D51" s="88">
        <f>_xlfn.IFERROR(VLOOKUP(B51,'[1]Длинная гонка'!$B$36:$N$67,4,FALSE),"")</f>
        <v>36</v>
      </c>
      <c r="E51" s="89" t="str">
        <f>_xlfn.IFERROR(VLOOKUP(B51,'[1]Длинная гонка'!$B$36:$N$67,5,FALSE),"")</f>
        <v>Корчагина Лиза (б/р), Коровина Лиза (б/р), Моисеева Ксения (б/р), Чернова Маша (б/р), Сергеева Даша (б/р), Попова Варя (б/р)</v>
      </c>
      <c r="F51" s="90" t="str">
        <f>_xlfn.IFERROR(VLOOKUP(B51,'[1]Длинная гонка'!$B$36:$N$67,6,FALSE),"")</f>
        <v>Санкт-Петербург</v>
      </c>
      <c r="G51" s="91">
        <f>_xlfn.IFERROR(VLOOKUP(B51,'[1]Длинная гонка'!$B$36:$N$67,9,FALSE),"")</f>
        <v>0.04095578703703704</v>
      </c>
      <c r="H51" s="91">
        <f>_xlfn.IFERROR(VLOOKUP(B51,'[1]Длинная гонка'!$B$36:$N$67,10,FALSE),"")</f>
        <v>0</v>
      </c>
      <c r="I51" s="97">
        <f>_xlfn.IFERROR(VLOOKUP(B51,'[1]Длинная гонка'!$B$36:$N$67,11,FALSE),"")</f>
        <v>0.04095578703703704</v>
      </c>
      <c r="J51" s="98">
        <f>_xlfn.IFERROR(VLOOKUP(B51,'[1]Длинная гонка'!$B$36:$N$67,12,FALSE),"")</f>
        <v>3</v>
      </c>
      <c r="K51" s="98">
        <f>_xlfn.IFERROR(VLOOKUP(B51,'[1]Длинная гонка'!$B$36:$N$67,13,FALSE),"")</f>
        <v>360</v>
      </c>
      <c r="L51" s="98">
        <f>IF($C$54="","",_xlfn.IFERROR(IF(HLOOKUP('[1]Соревнования'!$B$11,'[1]Разряды'!$AF$3:$BI$13,J51+1,FALSE)=0,"",HLOOKUP('[1]Соревнования'!$B$11,'[1]Разряды'!$AF$3:$BI$13,J51+1,FALSE)),""))</f>
      </c>
      <c r="M51" s="98">
        <v>3</v>
      </c>
      <c r="N51" s="98">
        <v>360</v>
      </c>
      <c r="O51" s="98" t="s">
        <v>16</v>
      </c>
    </row>
    <row r="52" spans="1:15" ht="51" customHeight="1" hidden="1">
      <c r="A52" s="28" t="str">
        <f t="shared" si="0"/>
        <v>z</v>
      </c>
      <c r="B52" s="87">
        <v>4</v>
      </c>
      <c r="C52" s="88">
        <f>_xlfn.IFERROR(VLOOKUP(B52,'[1]Длинная гонка'!$B$36:$N$67,3,FALSE),"")</f>
      </c>
      <c r="D52" s="88">
        <f>_xlfn.IFERROR(VLOOKUP(B52,'[1]Длинная гонка'!$B$36:$N$67,4,FALSE),"")</f>
      </c>
      <c r="E52" s="89">
        <f>_xlfn.IFERROR(VLOOKUP(B52,'[1]Длинная гонка'!$B$36:$N$67,5,FALSE),"")</f>
      </c>
      <c r="F52" s="90">
        <f>_xlfn.IFERROR(VLOOKUP(B52,'[1]Длинная гонка'!$B$36:$N$67,6,FALSE),"")</f>
      </c>
      <c r="G52" s="91">
        <f>_xlfn.IFERROR(VLOOKUP(B52,'[1]Длинная гонка'!$B$36:$N$67,9,FALSE),"")</f>
      </c>
      <c r="H52" s="91">
        <f>_xlfn.IFERROR(VLOOKUP(B52,'[1]Длинная гонка'!$B$36:$N$67,10,FALSE),"")</f>
      </c>
      <c r="I52" s="97">
        <f>_xlfn.IFERROR(VLOOKUP(B52,'[1]Длинная гонка'!$B$36:$N$67,11,FALSE),"")</f>
      </c>
      <c r="J52" s="98">
        <f>_xlfn.IFERROR(VLOOKUP(B52,'[1]Длинная гонка'!$B$36:$N$67,12,FALSE),"")</f>
      </c>
      <c r="K52" s="98">
        <f>_xlfn.IFERROR(VLOOKUP(B52,'[1]Длинная гонка'!$B$36:$N$67,13,FALSE),"")</f>
      </c>
      <c r="L52" s="98">
        <f>IF($C$54="","",_xlfn.IFERROR(IF(HLOOKUP('[1]Соревнования'!$B$11,'[1]Разряды'!$AF$3:$BI$13,J52+1,FALSE)=0,"",HLOOKUP('[1]Соревнования'!$B$11,'[1]Разряды'!$AF$3:$BI$13,J52+1,FALSE)),""))</f>
      </c>
      <c r="M52" s="98" t="s">
        <v>16</v>
      </c>
      <c r="N52" s="98" t="s">
        <v>16</v>
      </c>
      <c r="O52" s="98" t="s">
        <v>16</v>
      </c>
    </row>
    <row r="53" spans="1:15" ht="51" customHeight="1" hidden="1">
      <c r="A53" s="28" t="str">
        <f t="shared" si="0"/>
        <v>z</v>
      </c>
      <c r="B53" s="87">
        <v>5</v>
      </c>
      <c r="C53" s="88">
        <f>_xlfn.IFERROR(VLOOKUP(B53,'[1]Длинная гонка'!$B$36:$N$67,3,FALSE),"")</f>
      </c>
      <c r="D53" s="88">
        <f>_xlfn.IFERROR(VLOOKUP(B53,'[1]Длинная гонка'!$B$36:$N$67,4,FALSE),"")</f>
      </c>
      <c r="E53" s="89">
        <f>_xlfn.IFERROR(VLOOKUP(B53,'[1]Длинная гонка'!$B$36:$N$67,5,FALSE),"")</f>
      </c>
      <c r="F53" s="90">
        <f>_xlfn.IFERROR(VLOOKUP(B53,'[1]Длинная гонка'!$B$36:$N$67,6,FALSE),"")</f>
      </c>
      <c r="G53" s="91">
        <f>_xlfn.IFERROR(VLOOKUP(B53,'[1]Длинная гонка'!$B$36:$N$67,9,FALSE),"")</f>
      </c>
      <c r="H53" s="91">
        <f>_xlfn.IFERROR(VLOOKUP(B53,'[1]Длинная гонка'!$B$36:$N$67,10,FALSE),"")</f>
      </c>
      <c r="I53" s="97">
        <f>_xlfn.IFERROR(VLOOKUP(B53,'[1]Длинная гонка'!$B$36:$N$67,11,FALSE),"")</f>
      </c>
      <c r="J53" s="98">
        <f>_xlfn.IFERROR(VLOOKUP(B53,'[1]Длинная гонка'!$B$36:$N$67,12,FALSE),"")</f>
      </c>
      <c r="K53" s="98">
        <f>_xlfn.IFERROR(VLOOKUP(B53,'[1]Длинная гонка'!$B$36:$N$67,13,FALSE),"")</f>
      </c>
      <c r="L53" s="98">
        <f>IF($C$54="","",_xlfn.IFERROR(IF(HLOOKUP('[1]Соревнования'!$B$11,'[1]Разряды'!$AF$3:$BI$13,J53+1,FALSE)=0,"",HLOOKUP('[1]Соревнования'!$B$11,'[1]Разряды'!$AF$3:$BI$13,J53+1,FALSE)),""))</f>
      </c>
      <c r="M53" s="98" t="s">
        <v>16</v>
      </c>
      <c r="N53" s="98" t="s">
        <v>16</v>
      </c>
      <c r="O53" s="98" t="s">
        <v>16</v>
      </c>
    </row>
    <row r="54" spans="1:15" ht="51" customHeight="1" hidden="1">
      <c r="A54" s="28" t="str">
        <f t="shared" si="0"/>
        <v>z</v>
      </c>
      <c r="B54" s="87">
        <v>6</v>
      </c>
      <c r="C54" s="88">
        <f>_xlfn.IFERROR(VLOOKUP(B54,'[1]Длинная гонка'!$B$36:$N$67,3,FALSE),"")</f>
      </c>
      <c r="D54" s="88">
        <f>_xlfn.IFERROR(VLOOKUP(B54,'[1]Длинная гонка'!$B$36:$N$67,4,FALSE),"")</f>
      </c>
      <c r="E54" s="89">
        <f>_xlfn.IFERROR(VLOOKUP(B54,'[1]Длинная гонка'!$B$36:$N$67,5,FALSE),"")</f>
      </c>
      <c r="F54" s="90">
        <f>_xlfn.IFERROR(VLOOKUP(B54,'[1]Длинная гонка'!$B$36:$N$67,6,FALSE),"")</f>
      </c>
      <c r="G54" s="91">
        <f>_xlfn.IFERROR(VLOOKUP(B54,'[1]Длинная гонка'!$B$36:$N$67,9,FALSE),"")</f>
      </c>
      <c r="H54" s="91">
        <f>_xlfn.IFERROR(VLOOKUP(B54,'[1]Длинная гонка'!$B$36:$N$67,10,FALSE),"")</f>
      </c>
      <c r="I54" s="97">
        <f>_xlfn.IFERROR(VLOOKUP(B54,'[1]Длинная гонка'!$B$36:$N$67,11,FALSE),"")</f>
      </c>
      <c r="J54" s="98">
        <f>_xlfn.IFERROR(VLOOKUP(B54,'[1]Длинная гонка'!$B$36:$N$67,12,FALSE),"")</f>
      </c>
      <c r="K54" s="98">
        <f>_xlfn.IFERROR(VLOOKUP(B54,'[1]Длинная гонка'!$B$36:$N$67,13,FALSE),"")</f>
      </c>
      <c r="L54" s="98">
        <f>IF($C$54="","",_xlfn.IFERROR(IF(HLOOKUP('[1]Соревнования'!$B$11,'[1]Разряды'!$AF$3:$BI$13,J54+1,FALSE)=0,"",HLOOKUP('[1]Соревнования'!$B$11,'[1]Разряды'!$AF$3:$BI$13,J54+1,FALSE)),""))</f>
      </c>
      <c r="M54" s="98" t="s">
        <v>16</v>
      </c>
      <c r="N54" s="98" t="s">
        <v>16</v>
      </c>
      <c r="O54" s="98" t="s">
        <v>16</v>
      </c>
    </row>
    <row r="55" spans="1:15" ht="51" customHeight="1" hidden="1">
      <c r="A55" s="28" t="str">
        <f t="shared" si="0"/>
        <v>z</v>
      </c>
      <c r="B55" s="87">
        <v>7</v>
      </c>
      <c r="C55" s="88">
        <f>_xlfn.IFERROR(VLOOKUP(B55,'[1]Длинная гонка'!$B$36:$N$67,3,FALSE),"")</f>
      </c>
      <c r="D55" s="88">
        <f>_xlfn.IFERROR(VLOOKUP(B55,'[1]Длинная гонка'!$B$36:$N$67,4,FALSE),"")</f>
      </c>
      <c r="E55" s="89">
        <f>_xlfn.IFERROR(VLOOKUP(B55,'[1]Длинная гонка'!$B$36:$N$67,5,FALSE),"")</f>
      </c>
      <c r="F55" s="90">
        <f>_xlfn.IFERROR(VLOOKUP(B55,'[1]Длинная гонка'!$B$36:$N$67,6,FALSE),"")</f>
      </c>
      <c r="G55" s="91">
        <f>_xlfn.IFERROR(VLOOKUP(B55,'[1]Длинная гонка'!$B$36:$N$67,9,FALSE),"")</f>
      </c>
      <c r="H55" s="91">
        <f>_xlfn.IFERROR(VLOOKUP(B55,'[1]Длинная гонка'!$B$36:$N$67,10,FALSE),"")</f>
      </c>
      <c r="I55" s="97">
        <f>_xlfn.IFERROR(VLOOKUP(B55,'[1]Длинная гонка'!$B$36:$N$67,11,FALSE),"")</f>
      </c>
      <c r="J55" s="98">
        <f>_xlfn.IFERROR(VLOOKUP(B55,'[1]Длинная гонка'!$B$36:$N$67,12,FALSE),"")</f>
      </c>
      <c r="K55" s="98">
        <f>_xlfn.IFERROR(VLOOKUP(B55,'[1]Длинная гонка'!$B$36:$N$67,13,FALSE),"")</f>
      </c>
      <c r="L55" s="98">
        <f>IF($C$54="","",_xlfn.IFERROR(IF(HLOOKUP('[1]Соревнования'!$B$11,'[1]Разряды'!$AF$3:$BI$13,J55+1,FALSE)=0,"",HLOOKUP('[1]Соревнования'!$B$11,'[1]Разряды'!$AF$3:$BI$13,J55+1,FALSE)),""))</f>
      </c>
      <c r="M55" s="98" t="s">
        <v>16</v>
      </c>
      <c r="N55" s="98" t="s">
        <v>16</v>
      </c>
      <c r="O55" s="98" t="s">
        <v>16</v>
      </c>
    </row>
    <row r="56" spans="1:15" ht="51" customHeight="1" hidden="1">
      <c r="A56" s="28" t="str">
        <f t="shared" si="0"/>
        <v>z</v>
      </c>
      <c r="B56" s="87">
        <v>8</v>
      </c>
      <c r="C56" s="88">
        <f>_xlfn.IFERROR(VLOOKUP(B56,'[1]Длинная гонка'!$B$36:$N$67,3,FALSE),"")</f>
      </c>
      <c r="D56" s="88">
        <f>_xlfn.IFERROR(VLOOKUP(B56,'[1]Длинная гонка'!$B$36:$N$67,4,FALSE),"")</f>
      </c>
      <c r="E56" s="89">
        <f>_xlfn.IFERROR(VLOOKUP(B56,'[1]Длинная гонка'!$B$36:$N$67,5,FALSE),"")</f>
      </c>
      <c r="F56" s="90">
        <f>_xlfn.IFERROR(VLOOKUP(B56,'[1]Длинная гонка'!$B$36:$N$67,6,FALSE),"")</f>
      </c>
      <c r="G56" s="91">
        <f>_xlfn.IFERROR(VLOOKUP(B56,'[1]Длинная гонка'!$B$36:$N$67,9,FALSE),"")</f>
      </c>
      <c r="H56" s="91">
        <f>_xlfn.IFERROR(VLOOKUP(B56,'[1]Длинная гонка'!$B$36:$N$67,10,FALSE),"")</f>
      </c>
      <c r="I56" s="97">
        <f>_xlfn.IFERROR(VLOOKUP(B56,'[1]Длинная гонка'!$B$36:$N$67,11,FALSE),"")</f>
      </c>
      <c r="J56" s="98">
        <f>_xlfn.IFERROR(VLOOKUP(B56,'[1]Длинная гонка'!$B$36:$N$67,12,FALSE),"")</f>
      </c>
      <c r="K56" s="98">
        <f>_xlfn.IFERROR(VLOOKUP(B56,'[1]Длинная гонка'!$B$36:$N$67,13,FALSE),"")</f>
      </c>
      <c r="L56" s="98">
        <f>IF($C$54="","",_xlfn.IFERROR(IF(HLOOKUP('[1]Соревнования'!$B$11,'[1]Разряды'!$AF$3:$BI$13,J56+1,FALSE)=0,"",HLOOKUP('[1]Соревнования'!$B$11,'[1]Разряды'!$AF$3:$BI$13,J56+1,FALSE)),""))</f>
      </c>
      <c r="M56" s="98" t="s">
        <v>16</v>
      </c>
      <c r="N56" s="98" t="s">
        <v>16</v>
      </c>
      <c r="O56" s="98" t="s">
        <v>16</v>
      </c>
    </row>
    <row r="57" spans="1:15" ht="51" customHeight="1" hidden="1">
      <c r="A57" s="28" t="str">
        <f t="shared" si="0"/>
        <v>z</v>
      </c>
      <c r="B57" s="87">
        <v>9</v>
      </c>
      <c r="C57" s="88">
        <f>_xlfn.IFERROR(VLOOKUP(B57,'[1]Длинная гонка'!$B$36:$N$67,3,FALSE),"")</f>
      </c>
      <c r="D57" s="88">
        <f>_xlfn.IFERROR(VLOOKUP(B57,'[1]Длинная гонка'!$B$36:$N$67,4,FALSE),"")</f>
      </c>
      <c r="E57" s="89">
        <f>_xlfn.IFERROR(VLOOKUP(B57,'[1]Длинная гонка'!$B$36:$N$67,5,FALSE),"")</f>
      </c>
      <c r="F57" s="90">
        <f>_xlfn.IFERROR(VLOOKUP(B57,'[1]Длинная гонка'!$B$36:$N$67,6,FALSE),"")</f>
      </c>
      <c r="G57" s="91">
        <f>_xlfn.IFERROR(VLOOKUP(B57,'[1]Длинная гонка'!$B$36:$N$67,9,FALSE),"")</f>
      </c>
      <c r="H57" s="91">
        <f>_xlfn.IFERROR(VLOOKUP(B57,'[1]Длинная гонка'!$B$36:$N$67,10,FALSE),"")</f>
      </c>
      <c r="I57" s="97">
        <f>_xlfn.IFERROR(VLOOKUP(B57,'[1]Длинная гонка'!$B$36:$N$67,11,FALSE),"")</f>
      </c>
      <c r="J57" s="98">
        <f>_xlfn.IFERROR(VLOOKUP(B57,'[1]Длинная гонка'!$B$36:$N$67,12,FALSE),"")</f>
      </c>
      <c r="K57" s="98">
        <f>_xlfn.IFERROR(VLOOKUP(B57,'[1]Длинная гонка'!$B$36:$N$67,13,FALSE),"")</f>
      </c>
      <c r="L57" s="98">
        <f>IF($C$54="","",_xlfn.IFERROR(IF(HLOOKUP('[1]Соревнования'!$B$11,'[1]Разряды'!$AF$3:$BI$13,J57+1,FALSE)=0,"",HLOOKUP('[1]Соревнования'!$B$11,'[1]Разряды'!$AF$3:$BI$13,J57+1,FALSE)),""))</f>
      </c>
      <c r="M57" s="98" t="s">
        <v>16</v>
      </c>
      <c r="N57" s="98" t="s">
        <v>16</v>
      </c>
      <c r="O57" s="98" t="s">
        <v>16</v>
      </c>
    </row>
    <row r="58" spans="1:15" ht="51" customHeight="1" hidden="1">
      <c r="A58" s="28" t="str">
        <f t="shared" si="0"/>
        <v>z</v>
      </c>
      <c r="B58" s="87">
        <v>10</v>
      </c>
      <c r="C58" s="88">
        <f>_xlfn.IFERROR(VLOOKUP(B58,'[1]Длинная гонка'!$B$36:$N$67,3,FALSE),"")</f>
      </c>
      <c r="D58" s="88">
        <f>_xlfn.IFERROR(VLOOKUP(B58,'[1]Длинная гонка'!$B$36:$N$67,4,FALSE),"")</f>
      </c>
      <c r="E58" s="89">
        <f>_xlfn.IFERROR(VLOOKUP(B58,'[1]Длинная гонка'!$B$36:$N$67,5,FALSE),"")</f>
      </c>
      <c r="F58" s="90">
        <f>_xlfn.IFERROR(VLOOKUP(B58,'[1]Длинная гонка'!$B$36:$N$67,6,FALSE),"")</f>
      </c>
      <c r="G58" s="91">
        <f>_xlfn.IFERROR(VLOOKUP(B58,'[1]Длинная гонка'!$B$36:$N$67,9,FALSE),"")</f>
      </c>
      <c r="H58" s="91">
        <f>_xlfn.IFERROR(VLOOKUP(B58,'[1]Длинная гонка'!$B$36:$N$67,10,FALSE),"")</f>
      </c>
      <c r="I58" s="97">
        <f>_xlfn.IFERROR(VLOOKUP(B58,'[1]Длинная гонка'!$B$36:$N$67,11,FALSE),"")</f>
      </c>
      <c r="J58" s="98">
        <f>_xlfn.IFERROR(VLOOKUP(B58,'[1]Длинная гонка'!$B$36:$N$67,12,FALSE),"")</f>
      </c>
      <c r="K58" s="98">
        <f>_xlfn.IFERROR(VLOOKUP(B58,'[1]Длинная гонка'!$B$36:$N$67,13,FALSE),"")</f>
      </c>
      <c r="L58" s="98">
        <f>IF($C$54="","",_xlfn.IFERROR(IF(HLOOKUP('[1]Соревнования'!$B$11,'[1]Разряды'!$AF$3:$BI$13,J58+1,FALSE)=0,"",HLOOKUP('[1]Соревнования'!$B$11,'[1]Разряды'!$AF$3:$BI$13,J58+1,FALSE)),""))</f>
      </c>
      <c r="M58" s="98" t="s">
        <v>16</v>
      </c>
      <c r="N58" s="98" t="s">
        <v>16</v>
      </c>
      <c r="O58" s="98" t="s">
        <v>16</v>
      </c>
    </row>
    <row r="59" spans="1:15" ht="51" customHeight="1" hidden="1">
      <c r="A59" s="28" t="str">
        <f t="shared" si="0"/>
        <v>z</v>
      </c>
      <c r="B59" s="87">
        <v>11</v>
      </c>
      <c r="C59" s="88">
        <f>_xlfn.IFERROR(VLOOKUP(B59,'[1]Длинная гонка'!$B$36:$N$67,3,FALSE),"")</f>
      </c>
      <c r="D59" s="88">
        <f>_xlfn.IFERROR(VLOOKUP(B59,'[1]Длинная гонка'!$B$36:$N$67,4,FALSE),"")</f>
      </c>
      <c r="E59" s="89">
        <f>_xlfn.IFERROR(VLOOKUP(B59,'[1]Длинная гонка'!$B$36:$N$67,5,FALSE),"")</f>
      </c>
      <c r="F59" s="90">
        <f>_xlfn.IFERROR(VLOOKUP(B59,'[1]Длинная гонка'!$B$36:$N$67,6,FALSE),"")</f>
      </c>
      <c r="G59" s="91">
        <f>_xlfn.IFERROR(VLOOKUP(B59,'[1]Длинная гонка'!$B$36:$N$67,9,FALSE),"")</f>
      </c>
      <c r="H59" s="91">
        <f>_xlfn.IFERROR(VLOOKUP(B59,'[1]Длинная гонка'!$B$36:$N$67,10,FALSE),"")</f>
      </c>
      <c r="I59" s="97">
        <f>_xlfn.IFERROR(VLOOKUP(B59,'[1]Длинная гонка'!$B$36:$N$67,11,FALSE),"")</f>
      </c>
      <c r="J59" s="98">
        <f>_xlfn.IFERROR(VLOOKUP(B59,'[1]Длинная гонка'!$B$36:$N$67,12,FALSE),"")</f>
      </c>
      <c r="K59" s="98">
        <f>_xlfn.IFERROR(VLOOKUP(B59,'[1]Длинная гонка'!$B$36:$N$67,13,FALSE),"")</f>
      </c>
      <c r="L59" s="98">
        <f>IF($C$54="","",_xlfn.IFERROR(IF(HLOOKUP('[1]Соревнования'!$B$11,'[1]Разряды'!$AF$3:$BI$13,J59+1,FALSE)=0,"",HLOOKUP('[1]Соревнования'!$B$11,'[1]Разряды'!$AF$3:$BI$13,J59+1,FALSE)),""))</f>
      </c>
      <c r="M59" s="98" t="s">
        <v>16</v>
      </c>
      <c r="N59" s="98" t="s">
        <v>16</v>
      </c>
      <c r="O59" s="98" t="s">
        <v>16</v>
      </c>
    </row>
    <row r="60" spans="1:15" ht="51" customHeight="1" hidden="1">
      <c r="A60" s="28" t="str">
        <f t="shared" si="0"/>
        <v>z</v>
      </c>
      <c r="B60" s="87">
        <v>12</v>
      </c>
      <c r="C60" s="88">
        <f>_xlfn.IFERROR(VLOOKUP(B60,'[1]Длинная гонка'!$B$36:$N$67,3,FALSE),"")</f>
      </c>
      <c r="D60" s="88">
        <f>_xlfn.IFERROR(VLOOKUP(B60,'[1]Длинная гонка'!$B$36:$N$67,4,FALSE),"")</f>
      </c>
      <c r="E60" s="89">
        <f>_xlfn.IFERROR(VLOOKUP(B60,'[1]Длинная гонка'!$B$36:$N$67,5,FALSE),"")</f>
      </c>
      <c r="F60" s="90">
        <f>_xlfn.IFERROR(VLOOKUP(B60,'[1]Длинная гонка'!$B$36:$N$67,6,FALSE),"")</f>
      </c>
      <c r="G60" s="91">
        <f>_xlfn.IFERROR(VLOOKUP(B60,'[1]Длинная гонка'!$B$36:$N$67,9,FALSE),"")</f>
      </c>
      <c r="H60" s="91">
        <f>_xlfn.IFERROR(VLOOKUP(B60,'[1]Длинная гонка'!$B$36:$N$67,10,FALSE),"")</f>
      </c>
      <c r="I60" s="97">
        <f>_xlfn.IFERROR(VLOOKUP(B60,'[1]Длинная гонка'!$B$36:$N$67,11,FALSE),"")</f>
      </c>
      <c r="J60" s="98">
        <f>_xlfn.IFERROR(VLOOKUP(B60,'[1]Длинная гонка'!$B$36:$N$67,12,FALSE),"")</f>
      </c>
      <c r="K60" s="98">
        <f>_xlfn.IFERROR(VLOOKUP(B60,'[1]Длинная гонка'!$B$36:$N$67,13,FALSE),"")</f>
      </c>
      <c r="L60" s="98">
        <f>IF($C$54="","",_xlfn.IFERROR(IF(HLOOKUP('[1]Соревнования'!$B$11,'[1]Разряды'!$AF$3:$BI$13,J60+1,FALSE)=0,"",HLOOKUP('[1]Соревнования'!$B$11,'[1]Разряды'!$AF$3:$BI$13,J60+1,FALSE)),""))</f>
      </c>
      <c r="M60" s="98" t="s">
        <v>16</v>
      </c>
      <c r="N60" s="98" t="s">
        <v>16</v>
      </c>
      <c r="O60" s="98" t="s">
        <v>16</v>
      </c>
    </row>
    <row r="61" spans="1:15" ht="51" customHeight="1" hidden="1">
      <c r="A61" s="28" t="str">
        <f t="shared" si="0"/>
        <v>z</v>
      </c>
      <c r="B61" s="87">
        <v>13</v>
      </c>
      <c r="C61" s="88">
        <f>_xlfn.IFERROR(VLOOKUP(B61,'[1]Длинная гонка'!$B$36:$N$67,3,FALSE),"")</f>
      </c>
      <c r="D61" s="88">
        <f>_xlfn.IFERROR(VLOOKUP(B61,'[1]Длинная гонка'!$B$36:$N$67,4,FALSE),"")</f>
      </c>
      <c r="E61" s="89">
        <f>_xlfn.IFERROR(VLOOKUP(B61,'[1]Длинная гонка'!$B$36:$N$67,5,FALSE),"")</f>
      </c>
      <c r="F61" s="90">
        <f>_xlfn.IFERROR(VLOOKUP(B61,'[1]Длинная гонка'!$B$36:$N$67,6,FALSE),"")</f>
      </c>
      <c r="G61" s="92">
        <f>_xlfn.IFERROR(VLOOKUP(B61,'[1]Длинная гонка'!$B$36:$N$67,7,FALSE),"")</f>
      </c>
      <c r="H61" s="93">
        <f>_xlfn.IFERROR(VLOOKUP(B61,'[1]Длинная гонка'!$B$36:$N$67,8,FALSE),"")</f>
      </c>
      <c r="I61" s="99">
        <f>_xlfn.IFERROR(VLOOKUP(B61,'[1]Длинная гонка'!$B$36:$N$67,9,FALSE),"")</f>
      </c>
      <c r="J61" s="98">
        <f>_xlfn.IFERROR(VLOOKUP(B61,'[1]Длинная гонка'!$B$36:$N$67,10,FALSE),"")</f>
      </c>
      <c r="K61" s="98">
        <f>_xlfn.IFERROR(VLOOKUP(B61,'[1]Длинная гонка'!$B$36:$N$67,11,FALSE),"")</f>
      </c>
      <c r="L61" s="98">
        <f>IF($C$54="","",_xlfn.IFERROR(IF(HLOOKUP('[1]Соревнования'!$B$11,'[1]Разряды'!$AF$3:$BI$13,J61+1,FALSE)=0,"",HLOOKUP('[1]Соревнования'!$B$11,'[1]Разряды'!$AF$3:$BI$13,J61+1,FALSE)),""))</f>
      </c>
      <c r="M61" s="98" t="s">
        <v>16</v>
      </c>
      <c r="N61" s="98" t="s">
        <v>16</v>
      </c>
      <c r="O61" s="98" t="s">
        <v>16</v>
      </c>
    </row>
    <row r="62" spans="1:15" ht="51" customHeight="1" hidden="1">
      <c r="A62" s="28" t="str">
        <f t="shared" si="0"/>
        <v>z</v>
      </c>
      <c r="B62" s="87">
        <v>14</v>
      </c>
      <c r="C62" s="88">
        <f>_xlfn.IFERROR(VLOOKUP(B62,'[1]Длинная гонка'!$B$36:$N$67,3,FALSE),"")</f>
      </c>
      <c r="D62" s="88">
        <f>_xlfn.IFERROR(VLOOKUP(B62,'[1]Длинная гонка'!$B$36:$N$67,4,FALSE),"")</f>
      </c>
      <c r="E62" s="89">
        <f>_xlfn.IFERROR(VLOOKUP(B62,'[1]Длинная гонка'!$B$36:$N$67,5,FALSE),"")</f>
      </c>
      <c r="F62" s="90">
        <f>_xlfn.IFERROR(VLOOKUP(B62,'[1]Длинная гонка'!$B$36:$N$67,6,FALSE),"")</f>
      </c>
      <c r="G62" s="92">
        <f>_xlfn.IFERROR(VLOOKUP(B62,'[1]Длинная гонка'!$B$36:$N$67,7,FALSE),"")</f>
      </c>
      <c r="H62" s="93">
        <f>_xlfn.IFERROR(VLOOKUP(B62,'[1]Длинная гонка'!$B$36:$N$67,8,FALSE),"")</f>
      </c>
      <c r="I62" s="99">
        <f>_xlfn.IFERROR(VLOOKUP(B62,'[1]Длинная гонка'!$B$36:$N$67,9,FALSE),"")</f>
      </c>
      <c r="J62" s="98">
        <f>_xlfn.IFERROR(VLOOKUP(B62,'[1]Длинная гонка'!$B$36:$N$67,10,FALSE),"")</f>
      </c>
      <c r="K62" s="98">
        <f>_xlfn.IFERROR(VLOOKUP(B62,'[1]Длинная гонка'!$B$36:$N$67,11,FALSE),"")</f>
      </c>
      <c r="L62" s="98">
        <f>IF($C$54="","",_xlfn.IFERROR(IF(HLOOKUP('[1]Соревнования'!$B$11,'[1]Разряды'!$AF$3:$BI$13,J62+1,FALSE)=0,"",HLOOKUP('[1]Соревнования'!$B$11,'[1]Разряды'!$AF$3:$BI$13,J62+1,FALSE)),""))</f>
      </c>
      <c r="M62" s="98" t="s">
        <v>16</v>
      </c>
      <c r="N62" s="98" t="s">
        <v>16</v>
      </c>
      <c r="O62" s="98" t="s">
        <v>16</v>
      </c>
    </row>
    <row r="63" spans="1:15" ht="51" customHeight="1" hidden="1">
      <c r="A63" s="28" t="str">
        <f t="shared" si="0"/>
        <v>z</v>
      </c>
      <c r="B63" s="87">
        <v>15</v>
      </c>
      <c r="C63" s="88">
        <f>_xlfn.IFERROR(VLOOKUP(B63,'[1]Длинная гонка'!$B$36:$N$67,3,FALSE),"")</f>
      </c>
      <c r="D63" s="88">
        <f>_xlfn.IFERROR(VLOOKUP(B63,'[1]Длинная гонка'!$B$36:$N$67,4,FALSE),"")</f>
      </c>
      <c r="E63" s="89">
        <f>_xlfn.IFERROR(VLOOKUP(B63,'[1]Длинная гонка'!$B$36:$N$67,5,FALSE),"")</f>
      </c>
      <c r="F63" s="90">
        <f>_xlfn.IFERROR(VLOOKUP(B63,'[1]Длинная гонка'!$B$36:$N$67,6,FALSE),"")</f>
      </c>
      <c r="G63" s="92">
        <f>_xlfn.IFERROR(VLOOKUP(B63,'[1]Длинная гонка'!$B$36:$N$67,7,FALSE),"")</f>
      </c>
      <c r="H63" s="93">
        <f>_xlfn.IFERROR(VLOOKUP(B63,'[1]Длинная гонка'!$B$36:$N$67,8,FALSE),"")</f>
      </c>
      <c r="I63" s="99">
        <f>_xlfn.IFERROR(VLOOKUP(B63,'[1]Длинная гонка'!$B$36:$N$67,9,FALSE),"")</f>
      </c>
      <c r="J63" s="98">
        <f>_xlfn.IFERROR(VLOOKUP(B63,'[1]Длинная гонка'!$B$36:$N$67,10,FALSE),"")</f>
      </c>
      <c r="K63" s="98">
        <f>_xlfn.IFERROR(VLOOKUP(B63,'[1]Длинная гонка'!$B$36:$N$67,11,FALSE),"")</f>
      </c>
      <c r="L63" s="98">
        <f>IF($C$54="","",_xlfn.IFERROR(IF(HLOOKUP('[1]Соревнования'!$B$11,'[1]Разряды'!$AF$3:$BI$13,J63+1,FALSE)=0,"",HLOOKUP('[1]Соревнования'!$B$11,'[1]Разряды'!$AF$3:$BI$13,J63+1,FALSE)),""))</f>
      </c>
      <c r="M63" s="98" t="s">
        <v>16</v>
      </c>
      <c r="N63" s="98" t="s">
        <v>16</v>
      </c>
      <c r="O63" s="98" t="s">
        <v>16</v>
      </c>
    </row>
    <row r="64" spans="1:15" ht="51" customHeight="1" hidden="1">
      <c r="A64" s="28" t="str">
        <f t="shared" si="0"/>
        <v>z</v>
      </c>
      <c r="B64" s="87">
        <v>16</v>
      </c>
      <c r="C64" s="88">
        <f>_xlfn.IFERROR(VLOOKUP(B64,'[1]Длинная гонка'!$B$36:$N$67,3,FALSE),"")</f>
      </c>
      <c r="D64" s="88">
        <f>_xlfn.IFERROR(VLOOKUP(B64,'[1]Длинная гонка'!$B$36:$N$67,4,FALSE),"")</f>
      </c>
      <c r="E64" s="89">
        <f>_xlfn.IFERROR(VLOOKUP(B64,'[1]Длинная гонка'!$B$36:$N$67,5,FALSE),"")</f>
      </c>
      <c r="F64" s="90">
        <f>_xlfn.IFERROR(VLOOKUP(B64,'[1]Длинная гонка'!$B$36:$N$67,6,FALSE),"")</f>
      </c>
      <c r="G64" s="92">
        <f>_xlfn.IFERROR(VLOOKUP(B64,'[1]Длинная гонка'!$B$36:$N$67,7,FALSE),"")</f>
      </c>
      <c r="H64" s="93">
        <f>_xlfn.IFERROR(VLOOKUP(B64,'[1]Длинная гонка'!$B$36:$N$67,8,FALSE),"")</f>
      </c>
      <c r="I64" s="99">
        <f>_xlfn.IFERROR(VLOOKUP(B64,'[1]Длинная гонка'!$B$36:$N$67,9,FALSE),"")</f>
      </c>
      <c r="J64" s="98">
        <f>_xlfn.IFERROR(VLOOKUP(B64,'[1]Длинная гонка'!$B$36:$N$67,10,FALSE),"")</f>
      </c>
      <c r="K64" s="98">
        <f>_xlfn.IFERROR(VLOOKUP(B64,'[1]Длинная гонка'!$B$36:$N$67,11,FALSE),"")</f>
      </c>
      <c r="L64" s="98">
        <f>IF($C$54="","",_xlfn.IFERROR(IF(HLOOKUP('[1]Соревнования'!$B$11,'[1]Разряды'!$AF$3:$BI$13,J64+1,FALSE)=0,"",HLOOKUP('[1]Соревнования'!$B$11,'[1]Разряды'!$AF$3:$BI$13,J64+1,FALSE)),""))</f>
      </c>
      <c r="M64" s="98" t="s">
        <v>16</v>
      </c>
      <c r="N64" s="98" t="s">
        <v>16</v>
      </c>
      <c r="O64" s="98" t="s">
        <v>16</v>
      </c>
    </row>
    <row r="65" spans="1:15" ht="51" customHeight="1" hidden="1">
      <c r="A65" s="28" t="str">
        <f t="shared" si="0"/>
        <v>z</v>
      </c>
      <c r="B65" s="87">
        <v>17</v>
      </c>
      <c r="C65" s="88">
        <f>_xlfn.IFERROR(VLOOKUP(B65,'[1]Длинная гонка'!$B$36:$N$67,3,FALSE),"")</f>
      </c>
      <c r="D65" s="88">
        <f>_xlfn.IFERROR(VLOOKUP(B65,'[1]Длинная гонка'!$B$36:$N$67,4,FALSE),"")</f>
      </c>
      <c r="E65" s="89">
        <f>_xlfn.IFERROR(VLOOKUP(B65,'[1]Длинная гонка'!$B$36:$N$67,5,FALSE),"")</f>
      </c>
      <c r="F65" s="90">
        <f>_xlfn.IFERROR(VLOOKUP(B65,'[1]Длинная гонка'!$B$36:$N$67,6,FALSE),"")</f>
      </c>
      <c r="G65" s="92">
        <f>_xlfn.IFERROR(VLOOKUP(B65,'[1]Длинная гонка'!$B$36:$N$67,7,FALSE),"")</f>
      </c>
      <c r="H65" s="93">
        <f>_xlfn.IFERROR(VLOOKUP(B65,'[1]Длинная гонка'!$B$36:$N$67,8,FALSE),"")</f>
      </c>
      <c r="I65" s="99">
        <f>_xlfn.IFERROR(VLOOKUP(B65,'[1]Длинная гонка'!$B$36:$N$67,9,FALSE),"")</f>
      </c>
      <c r="J65" s="98">
        <f>_xlfn.IFERROR(VLOOKUP(B65,'[1]Длинная гонка'!$B$36:$N$67,10,FALSE),"")</f>
      </c>
      <c r="K65" s="98">
        <f>_xlfn.IFERROR(VLOOKUP(B65,'[1]Длинная гонка'!$B$36:$N$67,11,FALSE),"")</f>
      </c>
      <c r="L65" s="98">
        <f>IF($C$54="","",_xlfn.IFERROR(IF(HLOOKUP('[1]Соревнования'!$B$11,'[1]Разряды'!$AF$3:$BI$13,J65+1,FALSE)=0,"",HLOOKUP('[1]Соревнования'!$B$11,'[1]Разряды'!$AF$3:$BI$13,J65+1,FALSE)),""))</f>
      </c>
      <c r="M65" s="98" t="s">
        <v>16</v>
      </c>
      <c r="N65" s="98" t="s">
        <v>16</v>
      </c>
      <c r="O65" s="98" t="s">
        <v>16</v>
      </c>
    </row>
    <row r="66" spans="1:15" ht="51" customHeight="1" hidden="1">
      <c r="A66" s="28" t="str">
        <f t="shared" si="0"/>
        <v>z</v>
      </c>
      <c r="B66" s="87">
        <v>18</v>
      </c>
      <c r="C66" s="88">
        <f>_xlfn.IFERROR(VLOOKUP(B66,'[1]Длинная гонка'!$B$36:$N$67,3,FALSE),"")</f>
      </c>
      <c r="D66" s="88">
        <f>_xlfn.IFERROR(VLOOKUP(B66,'[1]Длинная гонка'!$B$36:$N$67,4,FALSE),"")</f>
      </c>
      <c r="E66" s="89">
        <f>_xlfn.IFERROR(VLOOKUP(B66,'[1]Длинная гонка'!$B$36:$N$67,5,FALSE),"")</f>
      </c>
      <c r="F66" s="90">
        <f>_xlfn.IFERROR(VLOOKUP(B66,'[1]Длинная гонка'!$B$36:$N$67,6,FALSE),"")</f>
      </c>
      <c r="G66" s="92">
        <f>_xlfn.IFERROR(VLOOKUP(B66,'[1]Длинная гонка'!$B$36:$N$67,7,FALSE),"")</f>
      </c>
      <c r="H66" s="93">
        <f>_xlfn.IFERROR(VLOOKUP(B66,'[1]Длинная гонка'!$B$36:$N$67,8,FALSE),"")</f>
      </c>
      <c r="I66" s="99">
        <f>_xlfn.IFERROR(VLOOKUP(B66,'[1]Длинная гонка'!$B$36:$N$67,9,FALSE),"")</f>
      </c>
      <c r="J66" s="98">
        <f>_xlfn.IFERROR(VLOOKUP(B66,'[1]Длинная гонка'!$B$36:$N$67,10,FALSE),"")</f>
      </c>
      <c r="K66" s="98">
        <f>_xlfn.IFERROR(VLOOKUP(B66,'[1]Длинная гонка'!$B$36:$N$67,11,FALSE),"")</f>
      </c>
      <c r="L66" s="98">
        <f>IF($C$54="","",_xlfn.IFERROR(IF(HLOOKUP('[1]Соревнования'!$B$11,'[1]Разряды'!$AF$3:$BI$13,J66+1,FALSE)=0,"",HLOOKUP('[1]Соревнования'!$B$11,'[1]Разряды'!$AF$3:$BI$13,J66+1,FALSE)),""))</f>
      </c>
      <c r="M66" s="98" t="s">
        <v>16</v>
      </c>
      <c r="N66" s="98" t="s">
        <v>16</v>
      </c>
      <c r="O66" s="98" t="s">
        <v>16</v>
      </c>
    </row>
    <row r="67" spans="1:15" ht="51" customHeight="1" hidden="1">
      <c r="A67" s="28" t="str">
        <f t="shared" si="0"/>
        <v>z</v>
      </c>
      <c r="B67" s="87">
        <v>19</v>
      </c>
      <c r="C67" s="88">
        <f>_xlfn.IFERROR(VLOOKUP(B67,'[1]Длинная гонка'!$B$36:$N$67,3,FALSE),"")</f>
      </c>
      <c r="D67" s="88">
        <f>_xlfn.IFERROR(VLOOKUP(B67,'[1]Длинная гонка'!$B$36:$N$67,4,FALSE),"")</f>
      </c>
      <c r="E67" s="89">
        <f>_xlfn.IFERROR(VLOOKUP(B67,'[1]Длинная гонка'!$B$36:$N$67,5,FALSE),"")</f>
      </c>
      <c r="F67" s="90">
        <f>_xlfn.IFERROR(VLOOKUP(B67,'[1]Длинная гонка'!$B$36:$N$67,6,FALSE),"")</f>
      </c>
      <c r="G67" s="92">
        <f>_xlfn.IFERROR(VLOOKUP(B67,'[1]Длинная гонка'!$B$36:$N$67,7,FALSE),"")</f>
      </c>
      <c r="H67" s="93">
        <f>_xlfn.IFERROR(VLOOKUP(B67,'[1]Длинная гонка'!$B$36:$N$67,8,FALSE),"")</f>
      </c>
      <c r="I67" s="99">
        <f>_xlfn.IFERROR(VLOOKUP(B67,'[1]Длинная гонка'!$B$36:$N$67,9,FALSE),"")</f>
      </c>
      <c r="J67" s="98">
        <f>_xlfn.IFERROR(VLOOKUP(B67,'[1]Длинная гонка'!$B$36:$N$67,10,FALSE),"")</f>
      </c>
      <c r="K67" s="98">
        <f>_xlfn.IFERROR(VLOOKUP(B67,'[1]Длинная гонка'!$B$36:$N$67,11,FALSE),"")</f>
      </c>
      <c r="L67" s="98">
        <f>IF($C$54="","",_xlfn.IFERROR(IF(HLOOKUP('[1]Соревнования'!$B$11,'[1]Разряды'!$AF$3:$BI$13,J67+1,FALSE)=0,"",HLOOKUP('[1]Соревнования'!$B$11,'[1]Разряды'!$AF$3:$BI$13,J67+1,FALSE)),""))</f>
      </c>
      <c r="M67" s="98" t="s">
        <v>16</v>
      </c>
      <c r="N67" s="98" t="s">
        <v>16</v>
      </c>
      <c r="O67" s="98" t="s">
        <v>16</v>
      </c>
    </row>
    <row r="68" spans="1:15" ht="51" customHeight="1" hidden="1">
      <c r="A68" s="28" t="str">
        <f t="shared" si="0"/>
        <v>z</v>
      </c>
      <c r="B68" s="87">
        <v>20</v>
      </c>
      <c r="C68" s="88">
        <f>_xlfn.IFERROR(VLOOKUP(B68,'[1]Длинная гонка'!$B$36:$N$67,3,FALSE),"")</f>
      </c>
      <c r="D68" s="88">
        <f>_xlfn.IFERROR(VLOOKUP(B68,'[1]Длинная гонка'!$B$36:$N$67,4,FALSE),"")</f>
      </c>
      <c r="E68" s="89">
        <f>_xlfn.IFERROR(VLOOKUP(B68,'[1]Длинная гонка'!$B$36:$N$67,5,FALSE),"")</f>
      </c>
      <c r="F68" s="90">
        <f>_xlfn.IFERROR(VLOOKUP(B68,'[1]Длинная гонка'!$B$36:$N$67,6,FALSE),"")</f>
      </c>
      <c r="G68" s="92">
        <f>_xlfn.IFERROR(VLOOKUP(B68,'[1]Длинная гонка'!$B$36:$N$67,7,FALSE),"")</f>
      </c>
      <c r="H68" s="93">
        <f>_xlfn.IFERROR(VLOOKUP(B68,'[1]Длинная гонка'!$B$36:$N$67,8,FALSE),"")</f>
      </c>
      <c r="I68" s="99">
        <f>_xlfn.IFERROR(VLOOKUP(B68,'[1]Длинная гонка'!$B$36:$N$67,9,FALSE),"")</f>
      </c>
      <c r="J68" s="98">
        <f>_xlfn.IFERROR(VLOOKUP(B68,'[1]Длинная гонка'!$B$36:$N$67,10,FALSE),"")</f>
      </c>
      <c r="K68" s="98">
        <f>_xlfn.IFERROR(VLOOKUP(B68,'[1]Длинная гонка'!$B$36:$N$67,11,FALSE),"")</f>
      </c>
      <c r="L68" s="98">
        <f>IF($C$54="","",_xlfn.IFERROR(IF(HLOOKUP('[1]Соревнования'!$B$11,'[1]Разряды'!$AF$3:$BI$13,J68+1,FALSE)=0,"",HLOOKUP('[1]Соревнования'!$B$11,'[1]Разряды'!$AF$3:$BI$13,J68+1,FALSE)),""))</f>
      </c>
      <c r="M68" s="98" t="s">
        <v>16</v>
      </c>
      <c r="N68" s="98" t="s">
        <v>16</v>
      </c>
      <c r="O68" s="98" t="s">
        <v>16</v>
      </c>
    </row>
    <row r="69" spans="1:15" ht="51" customHeight="1" hidden="1">
      <c r="A69" s="28" t="str">
        <f t="shared" si="0"/>
        <v>z</v>
      </c>
      <c r="B69" s="87">
        <v>21</v>
      </c>
      <c r="C69" s="88">
        <f>_xlfn.IFERROR(VLOOKUP(B69,'[1]Длинная гонка'!$B$36:$N$67,3,FALSE),"")</f>
      </c>
      <c r="D69" s="88">
        <f>_xlfn.IFERROR(VLOOKUP(B69,'[1]Длинная гонка'!$B$36:$N$67,4,FALSE),"")</f>
      </c>
      <c r="E69" s="89">
        <f>_xlfn.IFERROR(VLOOKUP(B69,'[1]Длинная гонка'!$B$36:$N$67,5,FALSE),"")</f>
      </c>
      <c r="F69" s="90">
        <f>_xlfn.IFERROR(VLOOKUP(B69,'[1]Длинная гонка'!$B$36:$N$67,6,FALSE),"")</f>
      </c>
      <c r="G69" s="92">
        <f>_xlfn.IFERROR(VLOOKUP(B69,'[1]Длинная гонка'!$B$36:$N$67,7,FALSE),"")</f>
      </c>
      <c r="H69" s="93">
        <f>_xlfn.IFERROR(VLOOKUP(B69,'[1]Длинная гонка'!$B$36:$N$67,8,FALSE),"")</f>
      </c>
      <c r="I69" s="99">
        <f>_xlfn.IFERROR(VLOOKUP(B69,'[1]Длинная гонка'!$B$36:$N$67,9,FALSE),"")</f>
      </c>
      <c r="J69" s="98">
        <f>_xlfn.IFERROR(VLOOKUP(B69,'[1]Длинная гонка'!$B$36:$N$67,10,FALSE),"")</f>
      </c>
      <c r="K69" s="98">
        <f>_xlfn.IFERROR(VLOOKUP(B69,'[1]Длинная гонка'!$B$36:$N$67,11,FALSE),"")</f>
      </c>
      <c r="L69" s="98">
        <f>IF($C$54="","",_xlfn.IFERROR(IF(HLOOKUP('[1]Соревнования'!$B$11,'[1]Разряды'!$AF$3:$BI$13,J69+1,FALSE)=0,"",HLOOKUP('[1]Соревнования'!$B$11,'[1]Разряды'!$AF$3:$BI$13,J69+1,FALSE)),""))</f>
      </c>
      <c r="M69" s="98" t="s">
        <v>16</v>
      </c>
      <c r="N69" s="98" t="s">
        <v>16</v>
      </c>
      <c r="O69" s="98" t="s">
        <v>16</v>
      </c>
    </row>
    <row r="70" spans="1:15" ht="51" customHeight="1" hidden="1">
      <c r="A70" s="28" t="str">
        <f t="shared" si="0"/>
        <v>z</v>
      </c>
      <c r="B70" s="87">
        <v>22</v>
      </c>
      <c r="C70" s="88">
        <f>_xlfn.IFERROR(VLOOKUP(B70,'[1]Длинная гонка'!$B$36:$N$67,3,FALSE),"")</f>
      </c>
      <c r="D70" s="88">
        <f>_xlfn.IFERROR(VLOOKUP(B70,'[1]Длинная гонка'!$B$36:$N$67,4,FALSE),"")</f>
      </c>
      <c r="E70" s="89">
        <f>_xlfn.IFERROR(VLOOKUP(B70,'[1]Длинная гонка'!$B$36:$N$67,5,FALSE),"")</f>
      </c>
      <c r="F70" s="90">
        <f>_xlfn.IFERROR(VLOOKUP(B70,'[1]Длинная гонка'!$B$36:$N$67,6,FALSE),"")</f>
      </c>
      <c r="G70" s="92">
        <f>_xlfn.IFERROR(VLOOKUP(B70,'[1]Длинная гонка'!$B$36:$N$67,7,FALSE),"")</f>
      </c>
      <c r="H70" s="93">
        <f>_xlfn.IFERROR(VLOOKUP(B70,'[1]Длинная гонка'!$B$36:$N$67,8,FALSE),"")</f>
      </c>
      <c r="I70" s="99">
        <f>_xlfn.IFERROR(VLOOKUP(B70,'[1]Длинная гонка'!$B$36:$N$67,9,FALSE),"")</f>
      </c>
      <c r="J70" s="98">
        <f>_xlfn.IFERROR(VLOOKUP(B70,'[1]Длинная гонка'!$B$36:$N$67,10,FALSE),"")</f>
      </c>
      <c r="K70" s="98">
        <f>_xlfn.IFERROR(VLOOKUP(B70,'[1]Длинная гонка'!$B$36:$N$67,11,FALSE),"")</f>
      </c>
      <c r="L70" s="98">
        <f>IF($C$54="","",_xlfn.IFERROR(IF(HLOOKUP('[1]Соревнования'!$B$11,'[1]Разряды'!$AF$3:$BI$13,J70+1,FALSE)=0,"",HLOOKUP('[1]Соревнования'!$B$11,'[1]Разряды'!$AF$3:$BI$13,J70+1,FALSE)),""))</f>
      </c>
      <c r="M70" s="98" t="s">
        <v>16</v>
      </c>
      <c r="N70" s="98" t="s">
        <v>16</v>
      </c>
      <c r="O70" s="98" t="s">
        <v>16</v>
      </c>
    </row>
    <row r="71" spans="1:15" ht="51" customHeight="1" hidden="1">
      <c r="A71" s="28" t="str">
        <f t="shared" si="0"/>
        <v>z</v>
      </c>
      <c r="B71" s="87">
        <v>23</v>
      </c>
      <c r="C71" s="88">
        <f>_xlfn.IFERROR(VLOOKUP(B71,'[1]Длинная гонка'!$B$36:$N$67,3,FALSE),"")</f>
      </c>
      <c r="D71" s="88">
        <f>_xlfn.IFERROR(VLOOKUP(B71,'[1]Длинная гонка'!$B$36:$N$67,4,FALSE),"")</f>
      </c>
      <c r="E71" s="89">
        <f>_xlfn.IFERROR(VLOOKUP(B71,'[1]Длинная гонка'!$B$36:$N$67,5,FALSE),"")</f>
      </c>
      <c r="F71" s="90">
        <f>_xlfn.IFERROR(VLOOKUP(B71,'[1]Длинная гонка'!$B$36:$N$67,6,FALSE),"")</f>
      </c>
      <c r="G71" s="92">
        <f>_xlfn.IFERROR(VLOOKUP(B71,'[1]Длинная гонка'!$B$36:$N$67,7,FALSE),"")</f>
      </c>
      <c r="H71" s="93">
        <f>_xlfn.IFERROR(VLOOKUP(B71,'[1]Длинная гонка'!$B$36:$N$67,8,FALSE),"")</f>
      </c>
      <c r="I71" s="99">
        <f>_xlfn.IFERROR(VLOOKUP(B71,'[1]Длинная гонка'!$B$36:$N$67,9,FALSE),"")</f>
      </c>
      <c r="J71" s="98">
        <f>_xlfn.IFERROR(VLOOKUP(B71,'[1]Длинная гонка'!$B$36:$N$67,10,FALSE),"")</f>
      </c>
      <c r="K71" s="98">
        <f>_xlfn.IFERROR(VLOOKUP(B71,'[1]Длинная гонка'!$B$36:$N$67,11,FALSE),"")</f>
      </c>
      <c r="L71" s="98">
        <f>IF($C$54="","",_xlfn.IFERROR(IF(HLOOKUP('[1]Соревнования'!$B$11,'[1]Разряды'!$AF$3:$BI$13,J71+1,FALSE)=0,"",HLOOKUP('[1]Соревнования'!$B$11,'[1]Разряды'!$AF$3:$BI$13,J71+1,FALSE)),""))</f>
      </c>
      <c r="M71" s="98" t="s">
        <v>16</v>
      </c>
      <c r="N71" s="98" t="s">
        <v>16</v>
      </c>
      <c r="O71" s="98" t="s">
        <v>16</v>
      </c>
    </row>
    <row r="72" spans="1:15" ht="51" customHeight="1" hidden="1">
      <c r="A72" s="28" t="str">
        <f t="shared" si="0"/>
        <v>z</v>
      </c>
      <c r="B72" s="87">
        <v>24</v>
      </c>
      <c r="C72" s="88">
        <f>_xlfn.IFERROR(VLOOKUP(B72,'[1]Длинная гонка'!$B$36:$N$67,3,FALSE),"")</f>
      </c>
      <c r="D72" s="88">
        <f>_xlfn.IFERROR(VLOOKUP(B72,'[1]Длинная гонка'!$B$36:$N$67,4,FALSE),"")</f>
      </c>
      <c r="E72" s="89">
        <f>_xlfn.IFERROR(VLOOKUP(B72,'[1]Длинная гонка'!$B$36:$N$67,5,FALSE),"")</f>
      </c>
      <c r="F72" s="90">
        <f>_xlfn.IFERROR(VLOOKUP(B72,'[1]Длинная гонка'!$B$36:$N$67,6,FALSE),"")</f>
      </c>
      <c r="G72" s="92">
        <f>_xlfn.IFERROR(VLOOKUP(B72,'[1]Длинная гонка'!$B$36:$N$67,7,FALSE),"")</f>
      </c>
      <c r="H72" s="93">
        <f>_xlfn.IFERROR(VLOOKUP(B72,'[1]Длинная гонка'!$B$36:$N$67,8,FALSE),"")</f>
      </c>
      <c r="I72" s="99">
        <f>_xlfn.IFERROR(VLOOKUP(B72,'[1]Длинная гонка'!$B$36:$N$67,9,FALSE),"")</f>
      </c>
      <c r="J72" s="98">
        <f>_xlfn.IFERROR(VLOOKUP(B72,'[1]Длинная гонка'!$B$36:$N$67,10,FALSE),"")</f>
      </c>
      <c r="K72" s="98">
        <f>_xlfn.IFERROR(VLOOKUP(B72,'[1]Длинная гонка'!$B$36:$N$67,11,FALSE),"")</f>
      </c>
      <c r="L72" s="98">
        <f>IF($C$54="","",_xlfn.IFERROR(IF(HLOOKUP('[1]Соревнования'!$B$11,'[1]Разряды'!$AF$3:$BI$13,J72+1,FALSE)=0,"",HLOOKUP('[1]Соревнования'!$B$11,'[1]Разряды'!$AF$3:$BI$13,J72+1,FALSE)),""))</f>
      </c>
      <c r="M72" s="98" t="s">
        <v>16</v>
      </c>
      <c r="N72" s="98" t="s">
        <v>16</v>
      </c>
      <c r="O72" s="98" t="s">
        <v>16</v>
      </c>
    </row>
    <row r="73" spans="1:15" ht="51" customHeight="1" hidden="1">
      <c r="A73" s="28" t="str">
        <f t="shared" si="0"/>
        <v>z</v>
      </c>
      <c r="B73" s="87">
        <v>25</v>
      </c>
      <c r="C73" s="88">
        <f>_xlfn.IFERROR(VLOOKUP(B73,'[1]Длинная гонка'!$B$36:$N$67,3,FALSE),"")</f>
      </c>
      <c r="D73" s="88">
        <f>_xlfn.IFERROR(VLOOKUP(B73,'[1]Длинная гонка'!$B$36:$N$67,4,FALSE),"")</f>
      </c>
      <c r="E73" s="89">
        <f>_xlfn.IFERROR(VLOOKUP(B73,'[1]Длинная гонка'!$B$36:$N$67,5,FALSE),"")</f>
      </c>
      <c r="F73" s="90">
        <f>_xlfn.IFERROR(VLOOKUP(B73,'[1]Длинная гонка'!$B$36:$N$67,6,FALSE),"")</f>
      </c>
      <c r="G73" s="92">
        <f>_xlfn.IFERROR(VLOOKUP(B73,'[1]Длинная гонка'!$B$36:$N$67,7,FALSE),"")</f>
      </c>
      <c r="H73" s="93">
        <f>_xlfn.IFERROR(VLOOKUP(B73,'[1]Длинная гонка'!$B$36:$N$67,8,FALSE),"")</f>
      </c>
      <c r="I73" s="99">
        <f>_xlfn.IFERROR(VLOOKUP(B73,'[1]Длинная гонка'!$B$36:$N$67,9,FALSE),"")</f>
      </c>
      <c r="J73" s="98">
        <f>_xlfn.IFERROR(VLOOKUP(B73,'[1]Длинная гонка'!$B$36:$N$67,10,FALSE),"")</f>
      </c>
      <c r="K73" s="98">
        <f>_xlfn.IFERROR(VLOOKUP(B73,'[1]Длинная гонка'!$B$36:$N$67,11,FALSE),"")</f>
      </c>
      <c r="L73" s="98">
        <f>IF($C$54="","",_xlfn.IFERROR(IF(HLOOKUP('[1]Соревнования'!$B$11,'[1]Разряды'!$AF$3:$BI$13,J73+1,FALSE)=0,"",HLOOKUP('[1]Соревнования'!$B$11,'[1]Разряды'!$AF$3:$BI$13,J73+1,FALSE)),""))</f>
      </c>
      <c r="M73" s="98" t="s">
        <v>16</v>
      </c>
      <c r="N73" s="98" t="s">
        <v>16</v>
      </c>
      <c r="O73" s="98" t="s">
        <v>16</v>
      </c>
    </row>
    <row r="74" spans="1:15" ht="51" customHeight="1" hidden="1">
      <c r="A74" s="28" t="str">
        <f t="shared" si="0"/>
        <v>z</v>
      </c>
      <c r="B74" s="87">
        <v>26</v>
      </c>
      <c r="C74" s="88">
        <f>_xlfn.IFERROR(VLOOKUP(B74,'[1]Длинная гонка'!$B$36:$N$67,3,FALSE),"")</f>
      </c>
      <c r="D74" s="88">
        <f>_xlfn.IFERROR(VLOOKUP(B74,'[1]Длинная гонка'!$B$36:$N$67,4,FALSE),"")</f>
      </c>
      <c r="E74" s="89">
        <f>_xlfn.IFERROR(VLOOKUP(B74,'[1]Длинная гонка'!$B$36:$N$67,5,FALSE),"")</f>
      </c>
      <c r="F74" s="90">
        <f>_xlfn.IFERROR(VLOOKUP(B74,'[1]Длинная гонка'!$B$36:$N$67,6,FALSE),"")</f>
      </c>
      <c r="G74" s="92">
        <f>_xlfn.IFERROR(VLOOKUP(B74,'[1]Длинная гонка'!$B$36:$N$67,7,FALSE),"")</f>
      </c>
      <c r="H74" s="93">
        <f>_xlfn.IFERROR(VLOOKUP(B74,'[1]Длинная гонка'!$B$36:$N$67,8,FALSE),"")</f>
      </c>
      <c r="I74" s="99">
        <f>_xlfn.IFERROR(VLOOKUP(B74,'[1]Длинная гонка'!$B$36:$N$67,9,FALSE),"")</f>
      </c>
      <c r="J74" s="98">
        <f>_xlfn.IFERROR(VLOOKUP(B74,'[1]Длинная гонка'!$B$36:$N$67,10,FALSE),"")</f>
      </c>
      <c r="K74" s="98">
        <f>_xlfn.IFERROR(VLOOKUP(B74,'[1]Длинная гонка'!$B$36:$N$67,11,FALSE),"")</f>
      </c>
      <c r="L74" s="98">
        <f>IF($C$54="","",_xlfn.IFERROR(IF(HLOOKUP('[1]Соревнования'!$B$11,'[1]Разряды'!$AF$3:$BI$13,J74+1,FALSE)=0,"",HLOOKUP('[1]Соревнования'!$B$11,'[1]Разряды'!$AF$3:$BI$13,J74+1,FALSE)),""))</f>
      </c>
      <c r="M74" s="98" t="s">
        <v>16</v>
      </c>
      <c r="N74" s="98" t="s">
        <v>16</v>
      </c>
      <c r="O74" s="98" t="s">
        <v>16</v>
      </c>
    </row>
    <row r="75" spans="1:15" ht="51" customHeight="1" hidden="1">
      <c r="A75" s="28" t="str">
        <f t="shared" si="0"/>
        <v>z</v>
      </c>
      <c r="B75" s="87">
        <v>27</v>
      </c>
      <c r="C75" s="88">
        <f>_xlfn.IFERROR(VLOOKUP(B75,'[1]Длинная гонка'!$B$36:$N$67,3,FALSE),"")</f>
      </c>
      <c r="D75" s="88">
        <f>_xlfn.IFERROR(VLOOKUP(B75,'[1]Длинная гонка'!$B$36:$N$67,4,FALSE),"")</f>
      </c>
      <c r="E75" s="89">
        <f>_xlfn.IFERROR(VLOOKUP(B75,'[1]Длинная гонка'!$B$36:$N$67,5,FALSE),"")</f>
      </c>
      <c r="F75" s="90">
        <f>_xlfn.IFERROR(VLOOKUP(B75,'[1]Длинная гонка'!$B$36:$N$67,6,FALSE),"")</f>
      </c>
      <c r="G75" s="92">
        <f>_xlfn.IFERROR(VLOOKUP(B75,'[1]Длинная гонка'!$B$36:$N$67,7,FALSE),"")</f>
      </c>
      <c r="H75" s="93">
        <f>_xlfn.IFERROR(VLOOKUP(B75,'[1]Длинная гонка'!$B$36:$N$67,8,FALSE),"")</f>
      </c>
      <c r="I75" s="99">
        <f>_xlfn.IFERROR(VLOOKUP(B75,'[1]Длинная гонка'!$B$36:$N$67,9,FALSE),"")</f>
      </c>
      <c r="J75" s="98">
        <f>_xlfn.IFERROR(VLOOKUP(B75,'[1]Длинная гонка'!$B$36:$N$67,10,FALSE),"")</f>
      </c>
      <c r="K75" s="98">
        <f>_xlfn.IFERROR(VLOOKUP(B75,'[1]Длинная гонка'!$B$36:$N$67,11,FALSE),"")</f>
      </c>
      <c r="L75" s="98">
        <f>IF($C$54="","",_xlfn.IFERROR(IF(HLOOKUP('[1]Соревнования'!$B$11,'[1]Разряды'!$AF$3:$BI$13,J75+1,FALSE)=0,"",HLOOKUP('[1]Соревнования'!$B$11,'[1]Разряды'!$AF$3:$BI$13,J75+1,FALSE)),""))</f>
      </c>
      <c r="M75" s="98" t="s">
        <v>16</v>
      </c>
      <c r="N75" s="98" t="s">
        <v>16</v>
      </c>
      <c r="O75" s="98" t="s">
        <v>16</v>
      </c>
    </row>
    <row r="76" spans="1:15" ht="51" customHeight="1" hidden="1">
      <c r="A76" s="28" t="str">
        <f t="shared" si="0"/>
        <v>z</v>
      </c>
      <c r="B76" s="87">
        <v>28</v>
      </c>
      <c r="C76" s="88">
        <f>_xlfn.IFERROR(VLOOKUP(B76,'[1]Длинная гонка'!$B$36:$N$67,3,FALSE),"")</f>
      </c>
      <c r="D76" s="88">
        <f>_xlfn.IFERROR(VLOOKUP(B76,'[1]Длинная гонка'!$B$36:$N$67,4,FALSE),"")</f>
      </c>
      <c r="E76" s="89">
        <f>_xlfn.IFERROR(VLOOKUP(B76,'[1]Длинная гонка'!$B$36:$N$67,5,FALSE),"")</f>
      </c>
      <c r="F76" s="90">
        <f>_xlfn.IFERROR(VLOOKUP(B76,'[1]Длинная гонка'!$B$36:$N$67,6,FALSE),"")</f>
      </c>
      <c r="G76" s="92">
        <f>_xlfn.IFERROR(VLOOKUP(B76,'[1]Длинная гонка'!$B$36:$N$67,7,FALSE),"")</f>
      </c>
      <c r="H76" s="93">
        <f>_xlfn.IFERROR(VLOOKUP(B76,'[1]Длинная гонка'!$B$36:$N$67,8,FALSE),"")</f>
      </c>
      <c r="I76" s="99">
        <f>_xlfn.IFERROR(VLOOKUP(B76,'[1]Длинная гонка'!$B$36:$N$67,9,FALSE),"")</f>
      </c>
      <c r="J76" s="98">
        <f>_xlfn.IFERROR(VLOOKUP(B76,'[1]Длинная гонка'!$B$36:$N$67,10,FALSE),"")</f>
      </c>
      <c r="K76" s="98">
        <f>_xlfn.IFERROR(VLOOKUP(B76,'[1]Длинная гонка'!$B$36:$N$67,11,FALSE),"")</f>
      </c>
      <c r="L76" s="98">
        <f>IF($C$54="","",_xlfn.IFERROR(IF(HLOOKUP('[1]Соревнования'!$B$11,'[1]Разряды'!$AF$3:$BI$13,J76+1,FALSE)=0,"",HLOOKUP('[1]Соревнования'!$B$11,'[1]Разряды'!$AF$3:$BI$13,J76+1,FALSE)),""))</f>
      </c>
      <c r="M76" s="98" t="s">
        <v>16</v>
      </c>
      <c r="N76" s="98" t="s">
        <v>16</v>
      </c>
      <c r="O76" s="98" t="s">
        <v>16</v>
      </c>
    </row>
    <row r="77" spans="1:15" ht="51" customHeight="1" hidden="1">
      <c r="A77" s="28" t="str">
        <f t="shared" si="0"/>
        <v>z</v>
      </c>
      <c r="B77" s="87">
        <v>29</v>
      </c>
      <c r="C77" s="88">
        <f>_xlfn.IFERROR(VLOOKUP(B77,'[1]Длинная гонка'!$B$36:$N$67,3,FALSE),"")</f>
      </c>
      <c r="D77" s="88">
        <f>_xlfn.IFERROR(VLOOKUP(B77,'[1]Длинная гонка'!$B$36:$N$67,4,FALSE),"")</f>
      </c>
      <c r="E77" s="89">
        <f>_xlfn.IFERROR(VLOOKUP(B77,'[1]Длинная гонка'!$B$36:$N$67,5,FALSE),"")</f>
      </c>
      <c r="F77" s="90">
        <f>_xlfn.IFERROR(VLOOKUP(B77,'[1]Длинная гонка'!$B$36:$N$67,6,FALSE),"")</f>
      </c>
      <c r="G77" s="92">
        <f>_xlfn.IFERROR(VLOOKUP(B77,'[1]Длинная гонка'!$B$36:$N$67,7,FALSE),"")</f>
      </c>
      <c r="H77" s="93">
        <f>_xlfn.IFERROR(VLOOKUP(B77,'[1]Длинная гонка'!$B$36:$N$67,8,FALSE),"")</f>
      </c>
      <c r="I77" s="99">
        <f>_xlfn.IFERROR(VLOOKUP(B77,'[1]Длинная гонка'!$B$36:$N$67,9,FALSE),"")</f>
      </c>
      <c r="J77" s="98">
        <f>_xlfn.IFERROR(VLOOKUP(B77,'[1]Длинная гонка'!$B$36:$N$67,10,FALSE),"")</f>
      </c>
      <c r="K77" s="98">
        <f>_xlfn.IFERROR(VLOOKUP(B77,'[1]Длинная гонка'!$B$36:$N$67,11,FALSE),"")</f>
      </c>
      <c r="L77" s="98">
        <f>IF($C$54="","",_xlfn.IFERROR(IF(HLOOKUP('[1]Соревнования'!$B$11,'[1]Разряды'!$AF$3:$BI$13,J77+1,FALSE)=0,"",HLOOKUP('[1]Соревнования'!$B$11,'[1]Разряды'!$AF$3:$BI$13,J77+1,FALSE)),""))</f>
      </c>
      <c r="M77" s="98" t="s">
        <v>16</v>
      </c>
      <c r="N77" s="98" t="s">
        <v>16</v>
      </c>
      <c r="O77" s="98" t="s">
        <v>16</v>
      </c>
    </row>
    <row r="78" spans="1:15" ht="51" customHeight="1" hidden="1">
      <c r="A78" s="28" t="str">
        <f t="shared" si="0"/>
        <v>z</v>
      </c>
      <c r="B78" s="87">
        <v>30</v>
      </c>
      <c r="C78" s="88">
        <f>_xlfn.IFERROR(VLOOKUP(B78,'[1]Длинная гонка'!$B$36:$N$67,3,FALSE),"")</f>
      </c>
      <c r="D78" s="88">
        <f>_xlfn.IFERROR(VLOOKUP(B78,'[1]Длинная гонка'!$B$36:$N$67,4,FALSE),"")</f>
      </c>
      <c r="E78" s="89">
        <f>_xlfn.IFERROR(VLOOKUP(B78,'[1]Длинная гонка'!$B$36:$N$67,5,FALSE),"")</f>
      </c>
      <c r="F78" s="90">
        <f>_xlfn.IFERROR(VLOOKUP(B78,'[1]Длинная гонка'!$B$36:$N$67,6,FALSE),"")</f>
      </c>
      <c r="G78" s="92">
        <f>_xlfn.IFERROR(VLOOKUP(B78,'[1]Длинная гонка'!$B$36:$N$67,7,FALSE),"")</f>
      </c>
      <c r="H78" s="93">
        <f>_xlfn.IFERROR(VLOOKUP(B78,'[1]Длинная гонка'!$B$36:$N$67,8,FALSE),"")</f>
      </c>
      <c r="I78" s="99">
        <f>_xlfn.IFERROR(VLOOKUP(B78,'[1]Длинная гонка'!$B$36:$N$67,9,FALSE),"")</f>
      </c>
      <c r="J78" s="98">
        <f>_xlfn.IFERROR(VLOOKUP(B78,'[1]Длинная гонка'!$B$36:$N$67,10,FALSE),"")</f>
      </c>
      <c r="K78" s="98">
        <f>_xlfn.IFERROR(VLOOKUP(B78,'[1]Длинная гонка'!$B$36:$N$67,11,FALSE),"")</f>
      </c>
      <c r="L78" s="98">
        <f>IF($C$54="","",_xlfn.IFERROR(IF(HLOOKUP('[1]Соревнования'!$B$11,'[1]Разряды'!$AF$3:$BI$13,J78+1,FALSE)=0,"",HLOOKUP('[1]Соревнования'!$B$11,'[1]Разряды'!$AF$3:$BI$13,J78+1,FALSE)),""))</f>
      </c>
      <c r="M78" s="98" t="s">
        <v>16</v>
      </c>
      <c r="N78" s="98" t="s">
        <v>16</v>
      </c>
      <c r="O78" s="98" t="s">
        <v>16</v>
      </c>
    </row>
    <row r="79" spans="1:15" ht="51" customHeight="1" hidden="1">
      <c r="A79" s="28" t="str">
        <f t="shared" si="0"/>
        <v>z</v>
      </c>
      <c r="B79" s="87">
        <v>31</v>
      </c>
      <c r="C79" s="88">
        <f>_xlfn.IFERROR(VLOOKUP(B79,'[1]Длинная гонка'!$B$36:$N$67,3,FALSE),"")</f>
      </c>
      <c r="D79" s="88">
        <f>_xlfn.IFERROR(VLOOKUP(B79,'[1]Длинная гонка'!$B$36:$N$67,4,FALSE),"")</f>
      </c>
      <c r="E79" s="89">
        <f>_xlfn.IFERROR(VLOOKUP(B79,'[1]Длинная гонка'!$B$36:$N$67,5,FALSE),"")</f>
      </c>
      <c r="F79" s="90">
        <f>_xlfn.IFERROR(VLOOKUP(B79,'[1]Длинная гонка'!$B$36:$N$67,6,FALSE),"")</f>
      </c>
      <c r="G79" s="92">
        <f>_xlfn.IFERROR(VLOOKUP(B79,'[1]Длинная гонка'!$B$36:$N$67,7,FALSE),"")</f>
      </c>
      <c r="H79" s="93">
        <f>_xlfn.IFERROR(VLOOKUP(B79,'[1]Длинная гонка'!$B$36:$N$67,8,FALSE),"")</f>
      </c>
      <c r="I79" s="99">
        <f>_xlfn.IFERROR(VLOOKUP(B79,'[1]Длинная гонка'!$B$36:$N$67,9,FALSE),"")</f>
      </c>
      <c r="J79" s="98">
        <f>_xlfn.IFERROR(VLOOKUP(B79,'[1]Длинная гонка'!$B$36:$N$67,10,FALSE),"")</f>
      </c>
      <c r="K79" s="98">
        <f>_xlfn.IFERROR(VLOOKUP(B79,'[1]Длинная гонка'!$B$36:$N$67,11,FALSE),"")</f>
      </c>
      <c r="L79" s="98">
        <f>IF($C$54="","",_xlfn.IFERROR(IF(HLOOKUP('[1]Соревнования'!$B$11,'[1]Разряды'!$AF$3:$BI$13,J79+1,FALSE)=0,"",HLOOKUP('[1]Соревнования'!$B$11,'[1]Разряды'!$AF$3:$BI$13,J79+1,FALSE)),""))</f>
      </c>
      <c r="M79" s="98" t="s">
        <v>16</v>
      </c>
      <c r="N79" s="98" t="s">
        <v>16</v>
      </c>
      <c r="O79" s="98" t="s">
        <v>16</v>
      </c>
    </row>
    <row r="80" spans="1:15" ht="51" customHeight="1" hidden="1">
      <c r="A80" s="28" t="str">
        <f t="shared" si="0"/>
        <v>z</v>
      </c>
      <c r="B80" s="87">
        <v>32</v>
      </c>
      <c r="C80" s="88">
        <f>_xlfn.IFERROR(VLOOKUP(B80,'[1]Длинная гонка'!$B$36:$N$67,3,FALSE),"")</f>
      </c>
      <c r="D80" s="88">
        <f>_xlfn.IFERROR(VLOOKUP(B80,'[1]Длинная гонка'!$B$36:$N$67,4,FALSE),"")</f>
      </c>
      <c r="E80" s="89">
        <f>_xlfn.IFERROR(VLOOKUP(B80,'[1]Длинная гонка'!$B$36:$N$67,5,FALSE),"")</f>
      </c>
      <c r="F80" s="90">
        <f>_xlfn.IFERROR(VLOOKUP(B80,'[1]Длинная гонка'!$B$36:$N$67,6,FALSE),"")</f>
      </c>
      <c r="G80" s="92">
        <f>_xlfn.IFERROR(VLOOKUP(B80,'[1]Длинная гонка'!$B$36:$N$67,7,FALSE),"")</f>
      </c>
      <c r="H80" s="93">
        <f>_xlfn.IFERROR(VLOOKUP(B80,'[1]Длинная гонка'!$B$36:$N$67,8,FALSE),"")</f>
      </c>
      <c r="I80" s="99">
        <f>_xlfn.IFERROR(VLOOKUP(B80,'[1]Длинная гонка'!$B$36:$N$67,9,FALSE),"")</f>
      </c>
      <c r="J80" s="98">
        <f>_xlfn.IFERROR(VLOOKUP(B80,'[1]Длинная гонка'!$B$36:$N$67,10,FALSE),"")</f>
      </c>
      <c r="K80" s="98">
        <f>_xlfn.IFERROR(VLOOKUP(B80,'[1]Длинная гонка'!$B$36:$N$67,11,FALSE),"")</f>
      </c>
      <c r="L80" s="98">
        <f>IF($C$54="","",_xlfn.IFERROR(IF(HLOOKUP('[1]Соревнования'!$B$11,'[1]Разряды'!$AF$3:$BI$13,J80+1,FALSE)=0,"",HLOOKUP('[1]Соревнования'!$B$11,'[1]Разряды'!$AF$3:$BI$13,J80+1,FALSE)),""))</f>
      </c>
      <c r="M80" s="98" t="s">
        <v>16</v>
      </c>
      <c r="N80" s="98" t="s">
        <v>16</v>
      </c>
      <c r="O80" s="98" t="s">
        <v>16</v>
      </c>
    </row>
    <row r="81" spans="1:15" ht="15" hidden="1">
      <c r="A81" s="85" t="str">
        <f>IF(C82="","z","")</f>
        <v>z</v>
      </c>
      <c r="B81" s="94" t="str">
        <f>'[2]Соревнования'!B15</f>
        <v>R-4 мужчины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100"/>
      <c r="N81" s="100"/>
      <c r="O81" s="100"/>
    </row>
    <row r="82" spans="1:15" ht="51" customHeight="1" hidden="1">
      <c r="A82" s="28" t="str">
        <f aca="true" t="shared" si="1" ref="A82:A113">IF(C82="","z","")</f>
        <v>z</v>
      </c>
      <c r="B82" s="87">
        <v>1</v>
      </c>
      <c r="C82" s="88">
        <f>_xlfn.IFERROR(VLOOKUP(B82,'[1]Длинная гонка'!$B$69:$N$100,3,FALSE),"")</f>
      </c>
      <c r="D82" s="88">
        <f>_xlfn.IFERROR(VLOOKUP(B82,'[1]Длинная гонка'!$B$69:$N$100,4,FALSE),"")</f>
      </c>
      <c r="E82" s="89">
        <f>_xlfn.IFERROR(VLOOKUP(B82,'[1]Длинная гонка'!$B$69:$N$100,5,FALSE),"")</f>
      </c>
      <c r="F82" s="90">
        <f>_xlfn.IFERROR(VLOOKUP(B82,'[1]Длинная гонка'!$B$69:$N$100,6,FALSE),"")</f>
      </c>
      <c r="G82" s="91">
        <f>_xlfn.IFERROR(VLOOKUP(B82,'[1]Длинная гонка'!$B$69:$N$100,9,FALSE),"")</f>
      </c>
      <c r="H82" s="91">
        <f>_xlfn.IFERROR(VLOOKUP(B82,'[1]Длинная гонка'!$B$69:$N$100,10,FALSE),"")</f>
      </c>
      <c r="I82" s="97">
        <f>_xlfn.IFERROR(VLOOKUP(B82,'[1]Длинная гонка'!$B$69:$N$100,11,FALSE),"")</f>
      </c>
      <c r="J82" s="98">
        <f>_xlfn.IFERROR(VLOOKUP(B82,'[1]Длинная гонка'!$B$69:$N$100,12,FALSE),"")</f>
      </c>
      <c r="K82" s="98">
        <f>_xlfn.IFERROR(VLOOKUP(B82,'[1]Длинная гонка'!$B$69:$N$100,13,FALSE),"")</f>
      </c>
      <c r="L82" s="98">
        <f>IF($C$87="","",_xlfn.IFERROR(IF(HLOOKUP('[1]Соревнования'!$B$11,'[1]Разряды'!$AF$3:$BI$13,J82+1,FALSE)=0,"",HLOOKUP('[1]Соревнования'!$B$11,'[1]Разряды'!$AF$3:$BI$13,J82+1,FALSE)),""))</f>
      </c>
      <c r="M82" s="98">
        <v>1</v>
      </c>
      <c r="N82" s="98">
        <v>400</v>
      </c>
      <c r="O82" s="98" t="s">
        <v>34</v>
      </c>
    </row>
    <row r="83" spans="1:15" ht="51" customHeight="1" hidden="1">
      <c r="A83" s="28" t="str">
        <f t="shared" si="1"/>
        <v>z</v>
      </c>
      <c r="B83" s="87">
        <v>2</v>
      </c>
      <c r="C83" s="88">
        <f>_xlfn.IFERROR(VLOOKUP(B83,'[1]Длинная гонка'!$B$69:$N$100,3,FALSE),"")</f>
      </c>
      <c r="D83" s="88">
        <f>_xlfn.IFERROR(VLOOKUP(B83,'[1]Длинная гонка'!$B$69:$N$100,4,FALSE),"")</f>
      </c>
      <c r="E83" s="89">
        <f>_xlfn.IFERROR(VLOOKUP(B83,'[1]Длинная гонка'!$B$69:$N$100,5,FALSE),"")</f>
      </c>
      <c r="F83" s="90">
        <f>_xlfn.IFERROR(VLOOKUP(B83,'[1]Длинная гонка'!$B$69:$N$100,6,FALSE),"")</f>
      </c>
      <c r="G83" s="91">
        <f>_xlfn.IFERROR(VLOOKUP(B83,'[1]Длинная гонка'!$B$69:$N$100,9,FALSE),"")</f>
      </c>
      <c r="H83" s="91">
        <f>_xlfn.IFERROR(VLOOKUP(B83,'[1]Длинная гонка'!$B$69:$N$100,10,FALSE),"")</f>
      </c>
      <c r="I83" s="97">
        <f>_xlfn.IFERROR(VLOOKUP(B83,'[1]Длинная гонка'!$B$69:$N$100,11,FALSE),"")</f>
      </c>
      <c r="J83" s="98">
        <f>_xlfn.IFERROR(VLOOKUP(B83,'[1]Длинная гонка'!$B$69:$N$100,12,FALSE),"")</f>
      </c>
      <c r="K83" s="98">
        <f>_xlfn.IFERROR(VLOOKUP(B83,'[1]Длинная гонка'!$B$69:$N$100,13,FALSE),"")</f>
      </c>
      <c r="L83" s="98">
        <f>IF($C$87="","",_xlfn.IFERROR(IF(HLOOKUP('[1]Соревнования'!$B$11,'[1]Разряды'!$AF$3:$BI$13,J83+1,FALSE)=0,"",HLOOKUP('[1]Соревнования'!$B$11,'[1]Разряды'!$AF$3:$BI$13,J83+1,FALSE)),""))</f>
      </c>
      <c r="M83" s="98">
        <v>2</v>
      </c>
      <c r="N83" s="98">
        <v>380</v>
      </c>
      <c r="O83" s="98" t="s">
        <v>35</v>
      </c>
    </row>
    <row r="84" spans="1:15" ht="51" customHeight="1" hidden="1">
      <c r="A84" s="28" t="str">
        <f t="shared" si="1"/>
        <v>z</v>
      </c>
      <c r="B84" s="87">
        <v>3</v>
      </c>
      <c r="C84" s="88">
        <f>_xlfn.IFERROR(VLOOKUP(B84,'[1]Длинная гонка'!$B$69:$N$100,3,FALSE),"")</f>
      </c>
      <c r="D84" s="88">
        <f>_xlfn.IFERROR(VLOOKUP(B84,'[1]Длинная гонка'!$B$69:$N$100,4,FALSE),"")</f>
      </c>
      <c r="E84" s="89">
        <f>_xlfn.IFERROR(VLOOKUP(B84,'[1]Длинная гонка'!$B$69:$N$100,5,FALSE),"")</f>
      </c>
      <c r="F84" s="90">
        <f>_xlfn.IFERROR(VLOOKUP(B84,'[1]Длинная гонка'!$B$69:$N$100,6,FALSE),"")</f>
      </c>
      <c r="G84" s="91">
        <f>_xlfn.IFERROR(VLOOKUP(B84,'[1]Длинная гонка'!$B$69:$N$100,9,FALSE),"")</f>
      </c>
      <c r="H84" s="91">
        <f>_xlfn.IFERROR(VLOOKUP(B84,'[1]Длинная гонка'!$B$69:$N$100,10,FALSE),"")</f>
      </c>
      <c r="I84" s="97">
        <f>_xlfn.IFERROR(VLOOKUP(B84,'[1]Длинная гонка'!$B$69:$N$100,11,FALSE),"")</f>
      </c>
      <c r="J84" s="98">
        <f>_xlfn.IFERROR(VLOOKUP(B84,'[1]Длинная гонка'!$B$69:$N$100,12,FALSE),"")</f>
      </c>
      <c r="K84" s="98">
        <f>_xlfn.IFERROR(VLOOKUP(B84,'[1]Длинная гонка'!$B$69:$N$100,13,FALSE),"")</f>
      </c>
      <c r="L84" s="98">
        <f>IF($C$87="","",_xlfn.IFERROR(IF(HLOOKUP('[1]Соревнования'!$B$11,'[1]Разряды'!$AF$3:$BI$13,J84+1,FALSE)=0,"",HLOOKUP('[1]Соревнования'!$B$11,'[1]Разряды'!$AF$3:$BI$13,J84+1,FALSE)),""))</f>
      </c>
      <c r="M84" s="98">
        <v>3</v>
      </c>
      <c r="N84" s="98">
        <v>360</v>
      </c>
      <c r="O84" s="98" t="s">
        <v>35</v>
      </c>
    </row>
    <row r="85" spans="1:15" ht="51" customHeight="1" hidden="1">
      <c r="A85" s="28" t="str">
        <f t="shared" si="1"/>
        <v>z</v>
      </c>
      <c r="B85" s="87">
        <v>4</v>
      </c>
      <c r="C85" s="88">
        <f>_xlfn.IFERROR(VLOOKUP(B85,'[1]Длинная гонка'!$B$69:$N$100,3,FALSE),"")</f>
      </c>
      <c r="D85" s="88">
        <f>_xlfn.IFERROR(VLOOKUP(B85,'[1]Длинная гонка'!$B$69:$N$100,4,FALSE),"")</f>
      </c>
      <c r="E85" s="89">
        <f>_xlfn.IFERROR(VLOOKUP(B85,'[1]Длинная гонка'!$B$69:$N$100,5,FALSE),"")</f>
      </c>
      <c r="F85" s="90">
        <f>_xlfn.IFERROR(VLOOKUP(B85,'[1]Длинная гонка'!$B$69:$N$100,6,FALSE),"")</f>
      </c>
      <c r="G85" s="91">
        <f>_xlfn.IFERROR(VLOOKUP(B85,'[1]Длинная гонка'!$B$69:$N$100,9,FALSE),"")</f>
      </c>
      <c r="H85" s="91">
        <f>_xlfn.IFERROR(VLOOKUP(B85,'[1]Длинная гонка'!$B$69:$N$100,10,FALSE),"")</f>
      </c>
      <c r="I85" s="97">
        <f>_xlfn.IFERROR(VLOOKUP(B85,'[1]Длинная гонка'!$B$69:$N$100,11,FALSE),"")</f>
      </c>
      <c r="J85" s="98">
        <f>_xlfn.IFERROR(VLOOKUP(B85,'[1]Длинная гонка'!$B$69:$N$100,12,FALSE),"")</f>
      </c>
      <c r="K85" s="98">
        <f>_xlfn.IFERROR(VLOOKUP(B85,'[1]Длинная гонка'!$B$69:$N$100,13,FALSE),"")</f>
      </c>
      <c r="L85" s="98">
        <f>IF($C$87="","",_xlfn.IFERROR(IF(HLOOKUP('[1]Соревнования'!$B$11,'[1]Разряды'!$AF$3:$BI$13,J85+1,FALSE)=0,"",HLOOKUP('[1]Соревнования'!$B$11,'[1]Разряды'!$AF$3:$BI$13,J85+1,FALSE)),""))</f>
      </c>
      <c r="M85" s="98">
        <v>4</v>
      </c>
      <c r="N85" s="98">
        <v>340</v>
      </c>
      <c r="O85" s="98" t="s">
        <v>35</v>
      </c>
    </row>
    <row r="86" spans="1:15" ht="51" customHeight="1" hidden="1">
      <c r="A86" s="28" t="str">
        <f t="shared" si="1"/>
        <v>z</v>
      </c>
      <c r="B86" s="87">
        <v>5</v>
      </c>
      <c r="C86" s="88">
        <f>_xlfn.IFERROR(VLOOKUP(B86,'[1]Длинная гонка'!$B$69:$N$100,3,FALSE),"")</f>
      </c>
      <c r="D86" s="88">
        <f>_xlfn.IFERROR(VLOOKUP(B86,'[1]Длинная гонка'!$B$69:$N$100,4,FALSE),"")</f>
      </c>
      <c r="E86" s="89">
        <f>_xlfn.IFERROR(VLOOKUP(B86,'[1]Длинная гонка'!$B$69:$N$100,5,FALSE),"")</f>
      </c>
      <c r="F86" s="90">
        <f>_xlfn.IFERROR(VLOOKUP(B86,'[1]Длинная гонка'!$B$69:$N$100,6,FALSE),"")</f>
      </c>
      <c r="G86" s="91">
        <f>_xlfn.IFERROR(VLOOKUP(B86,'[1]Длинная гонка'!$B$69:$N$100,9,FALSE),"")</f>
      </c>
      <c r="H86" s="91">
        <f>_xlfn.IFERROR(VLOOKUP(B86,'[1]Длинная гонка'!$B$69:$N$100,10,FALSE),"")</f>
      </c>
      <c r="I86" s="97">
        <f>_xlfn.IFERROR(VLOOKUP(B86,'[1]Длинная гонка'!$B$69:$N$100,11,FALSE),"")</f>
      </c>
      <c r="J86" s="98">
        <f>_xlfn.IFERROR(VLOOKUP(B86,'[1]Длинная гонка'!$B$69:$N$100,12,FALSE),"")</f>
      </c>
      <c r="K86" s="98">
        <f>_xlfn.IFERROR(VLOOKUP(B86,'[1]Длинная гонка'!$B$69:$N$100,13,FALSE),"")</f>
      </c>
      <c r="L86" s="98">
        <f>IF($C$87="","",_xlfn.IFERROR(IF(HLOOKUP('[1]Соревнования'!$B$11,'[1]Разряды'!$AF$3:$BI$13,J86+1,FALSE)=0,"",HLOOKUP('[1]Соревнования'!$B$11,'[1]Разряды'!$AF$3:$BI$13,J86+1,FALSE)),""))</f>
      </c>
      <c r="M86" s="98">
        <v>5</v>
      </c>
      <c r="N86" s="98">
        <v>320</v>
      </c>
      <c r="O86" s="98" t="s">
        <v>16</v>
      </c>
    </row>
    <row r="87" spans="1:15" ht="51" customHeight="1" hidden="1">
      <c r="A87" s="28" t="str">
        <f t="shared" si="1"/>
        <v>z</v>
      </c>
      <c r="B87" s="87">
        <v>6</v>
      </c>
      <c r="C87" s="88">
        <f>_xlfn.IFERROR(VLOOKUP(B87,'[1]Длинная гонка'!$B$69:$N$100,3,FALSE),"")</f>
      </c>
      <c r="D87" s="88">
        <f>_xlfn.IFERROR(VLOOKUP(B87,'[1]Длинная гонка'!$B$69:$N$100,4,FALSE),"")</f>
      </c>
      <c r="E87" s="89">
        <f>_xlfn.IFERROR(VLOOKUP(B87,'[1]Длинная гонка'!$B$69:$N$100,5,FALSE),"")</f>
      </c>
      <c r="F87" s="90">
        <f>_xlfn.IFERROR(VLOOKUP(B87,'[1]Длинная гонка'!$B$69:$N$100,6,FALSE),"")</f>
      </c>
      <c r="G87" s="91">
        <f>_xlfn.IFERROR(VLOOKUP(B87,'[1]Длинная гонка'!$B$69:$N$100,9,FALSE),"")</f>
      </c>
      <c r="H87" s="91">
        <f>_xlfn.IFERROR(VLOOKUP(B87,'[1]Длинная гонка'!$B$69:$N$100,10,FALSE),"")</f>
      </c>
      <c r="I87" s="97">
        <f>_xlfn.IFERROR(VLOOKUP(B87,'[1]Длинная гонка'!$B$69:$N$100,11,FALSE),"")</f>
      </c>
      <c r="J87" s="98">
        <f>_xlfn.IFERROR(VLOOKUP(B87,'[1]Длинная гонка'!$B$69:$N$100,12,FALSE),"")</f>
      </c>
      <c r="K87" s="98">
        <f>_xlfn.IFERROR(VLOOKUP(B87,'[1]Длинная гонка'!$B$69:$N$100,13,FALSE),"")</f>
      </c>
      <c r="L87" s="98">
        <f>IF($C$87="","",_xlfn.IFERROR(IF(HLOOKUP('[1]Соревнования'!$B$11,'[1]Разряды'!$AF$3:$BI$13,J87+1,FALSE)=0,"",HLOOKUP('[1]Соревнования'!$B$11,'[1]Разряды'!$AF$3:$BI$13,J87+1,FALSE)),""))</f>
      </c>
      <c r="M87" s="98">
        <v>6</v>
      </c>
      <c r="N87" s="98">
        <v>300</v>
      </c>
      <c r="O87" s="98" t="s">
        <v>16</v>
      </c>
    </row>
    <row r="88" spans="1:15" ht="51" customHeight="1" hidden="1">
      <c r="A88" s="28" t="str">
        <f t="shared" si="1"/>
        <v>z</v>
      </c>
      <c r="B88" s="87">
        <v>7</v>
      </c>
      <c r="C88" s="88">
        <f>_xlfn.IFERROR(VLOOKUP(B88,'[1]Длинная гонка'!$B$69:$N$100,3,FALSE),"")</f>
      </c>
      <c r="D88" s="88">
        <f>_xlfn.IFERROR(VLOOKUP(B88,'[1]Длинная гонка'!$B$69:$N$100,4,FALSE),"")</f>
      </c>
      <c r="E88" s="89">
        <f>_xlfn.IFERROR(VLOOKUP(B88,'[1]Длинная гонка'!$B$69:$N$100,5,FALSE),"")</f>
      </c>
      <c r="F88" s="90">
        <f>_xlfn.IFERROR(VLOOKUP(B88,'[1]Длинная гонка'!$B$69:$N$100,6,FALSE),"")</f>
      </c>
      <c r="G88" s="91">
        <f>_xlfn.IFERROR(VLOOKUP(B88,'[1]Длинная гонка'!$B$69:$N$100,9,FALSE),"")</f>
      </c>
      <c r="H88" s="91">
        <f>_xlfn.IFERROR(VLOOKUP(B88,'[1]Длинная гонка'!$B$69:$N$100,10,FALSE),"")</f>
      </c>
      <c r="I88" s="97">
        <f>_xlfn.IFERROR(VLOOKUP(B88,'[1]Длинная гонка'!$B$69:$N$100,11,FALSE),"")</f>
      </c>
      <c r="J88" s="98">
        <f>_xlfn.IFERROR(VLOOKUP(B88,'[1]Длинная гонка'!$B$69:$N$100,12,FALSE),"")</f>
      </c>
      <c r="K88" s="98">
        <f>_xlfn.IFERROR(VLOOKUP(B88,'[1]Длинная гонка'!$B$69:$N$100,13,FALSE),"")</f>
      </c>
      <c r="L88" s="98">
        <f>IF($C$87="","",_xlfn.IFERROR(IF(HLOOKUP('[1]Соревнования'!$B$11,'[1]Разряды'!$AF$3:$BI$13,J88+1,FALSE)=0,"",HLOOKUP('[1]Соревнования'!$B$11,'[1]Разряды'!$AF$3:$BI$13,J88+1,FALSE)),""))</f>
      </c>
      <c r="M88" s="98">
        <v>7</v>
      </c>
      <c r="N88" s="98">
        <v>280</v>
      </c>
      <c r="O88" s="98" t="s">
        <v>16</v>
      </c>
    </row>
    <row r="89" spans="1:15" ht="51" customHeight="1" hidden="1">
      <c r="A89" s="28" t="str">
        <f t="shared" si="1"/>
        <v>z</v>
      </c>
      <c r="B89" s="87">
        <v>8</v>
      </c>
      <c r="C89" s="88">
        <f>_xlfn.IFERROR(VLOOKUP(B89,'[1]Длинная гонка'!$B$69:$N$100,3,FALSE),"")</f>
      </c>
      <c r="D89" s="88">
        <f>_xlfn.IFERROR(VLOOKUP(B89,'[1]Длинная гонка'!$B$69:$N$100,4,FALSE),"")</f>
      </c>
      <c r="E89" s="89">
        <f>_xlfn.IFERROR(VLOOKUP(B89,'[1]Длинная гонка'!$B$69:$N$100,5,FALSE),"")</f>
      </c>
      <c r="F89" s="90">
        <f>_xlfn.IFERROR(VLOOKUP(B89,'[1]Длинная гонка'!$B$69:$N$100,6,FALSE),"")</f>
      </c>
      <c r="G89" s="91">
        <f>_xlfn.IFERROR(VLOOKUP(B89,'[1]Длинная гонка'!$B$69:$N$100,9,FALSE),"")</f>
      </c>
      <c r="H89" s="91">
        <f>_xlfn.IFERROR(VLOOKUP(B89,'[1]Длинная гонка'!$B$69:$N$100,10,FALSE),"")</f>
      </c>
      <c r="I89" s="97">
        <f>_xlfn.IFERROR(VLOOKUP(B89,'[1]Длинная гонка'!$B$69:$N$100,11,FALSE),"")</f>
      </c>
      <c r="J89" s="98">
        <f>_xlfn.IFERROR(VLOOKUP(B89,'[1]Длинная гонка'!$B$69:$N$100,12,FALSE),"")</f>
      </c>
      <c r="K89" s="98">
        <f>_xlfn.IFERROR(VLOOKUP(B89,'[1]Длинная гонка'!$B$69:$N$100,13,FALSE),"")</f>
      </c>
      <c r="L89" s="98">
        <f>IF($C$87="","",_xlfn.IFERROR(IF(HLOOKUP('[1]Соревнования'!$B$11,'[1]Разряды'!$AF$3:$BI$13,J89+1,FALSE)=0,"",HLOOKUP('[1]Соревнования'!$B$11,'[1]Разряды'!$AF$3:$BI$13,J89+1,FALSE)),""))</f>
      </c>
      <c r="M89" s="98">
        <v>8</v>
      </c>
      <c r="N89" s="98">
        <v>260</v>
      </c>
      <c r="O89" s="98" t="s">
        <v>16</v>
      </c>
    </row>
    <row r="90" spans="1:15" ht="51" customHeight="1" hidden="1">
      <c r="A90" s="28" t="str">
        <f t="shared" si="1"/>
        <v>z</v>
      </c>
      <c r="B90" s="87">
        <v>9</v>
      </c>
      <c r="C90" s="88">
        <f>_xlfn.IFERROR(VLOOKUP(B90,'[1]Длинная гонка'!$B$69:$N$100,3,FALSE),"")</f>
      </c>
      <c r="D90" s="88">
        <f>_xlfn.IFERROR(VLOOKUP(B90,'[1]Длинная гонка'!$B$69:$N$100,4,FALSE),"")</f>
      </c>
      <c r="E90" s="89">
        <f>_xlfn.IFERROR(VLOOKUP(B90,'[1]Длинная гонка'!$B$69:$N$100,5,FALSE),"")</f>
      </c>
      <c r="F90" s="90">
        <f>_xlfn.IFERROR(VLOOKUP(B90,'[1]Длинная гонка'!$B$69:$N$100,6,FALSE),"")</f>
      </c>
      <c r="G90" s="91">
        <f>_xlfn.IFERROR(VLOOKUP(B90,'[1]Длинная гонка'!$B$69:$N$100,9,FALSE),"")</f>
      </c>
      <c r="H90" s="91">
        <f>_xlfn.IFERROR(VLOOKUP(B90,'[1]Длинная гонка'!$B$69:$N$100,10,FALSE),"")</f>
      </c>
      <c r="I90" s="97">
        <f>_xlfn.IFERROR(VLOOKUP(B90,'[1]Длинная гонка'!$B$69:$N$100,11,FALSE),"")</f>
      </c>
      <c r="J90" s="98">
        <f>_xlfn.IFERROR(VLOOKUP(B90,'[1]Длинная гонка'!$B$69:$N$100,12,FALSE),"")</f>
      </c>
      <c r="K90" s="98">
        <f>_xlfn.IFERROR(VLOOKUP(B90,'[1]Длинная гонка'!$B$69:$N$100,13,FALSE),"")</f>
      </c>
      <c r="L90" s="98">
        <f>IF($C$87="","",_xlfn.IFERROR(IF(HLOOKUP('[1]Соревнования'!$B$11,'[1]Разряды'!$AF$3:$BI$13,J90+1,FALSE)=0,"",HLOOKUP('[1]Соревнования'!$B$11,'[1]Разряды'!$AF$3:$BI$13,J90+1,FALSE)),""))</f>
      </c>
      <c r="M90" s="98" t="s">
        <v>17</v>
      </c>
      <c r="N90" s="98">
        <v>0</v>
      </c>
      <c r="O90" s="98" t="s">
        <v>16</v>
      </c>
    </row>
    <row r="91" spans="1:15" ht="51" customHeight="1" hidden="1">
      <c r="A91" s="28" t="str">
        <f t="shared" si="1"/>
        <v>z</v>
      </c>
      <c r="B91" s="87">
        <v>10</v>
      </c>
      <c r="C91" s="88">
        <f>_xlfn.IFERROR(VLOOKUP(B91,'[1]Длинная гонка'!$B$69:$N$100,3,FALSE),"")</f>
      </c>
      <c r="D91" s="88">
        <f>_xlfn.IFERROR(VLOOKUP(B91,'[1]Длинная гонка'!$B$69:$N$100,4,FALSE),"")</f>
      </c>
      <c r="E91" s="89">
        <f>_xlfn.IFERROR(VLOOKUP(B91,'[1]Длинная гонка'!$B$69:$N$100,5,FALSE),"")</f>
      </c>
      <c r="F91" s="90">
        <f>_xlfn.IFERROR(VLOOKUP(B91,'[1]Длинная гонка'!$B$69:$N$100,6,FALSE),"")</f>
      </c>
      <c r="G91" s="91">
        <f>_xlfn.IFERROR(VLOOKUP(B91,'[1]Длинная гонка'!$B$69:$N$100,9,FALSE),"")</f>
      </c>
      <c r="H91" s="91">
        <f>_xlfn.IFERROR(VLOOKUP(B91,'[1]Длинная гонка'!$B$69:$N$100,10,FALSE),"")</f>
      </c>
      <c r="I91" s="97">
        <f>_xlfn.IFERROR(VLOOKUP(B91,'[1]Длинная гонка'!$B$69:$N$100,11,FALSE),"")</f>
      </c>
      <c r="J91" s="98">
        <f>_xlfn.IFERROR(VLOOKUP(B91,'[1]Длинная гонка'!$B$69:$N$100,12,FALSE),"")</f>
      </c>
      <c r="K91" s="98">
        <f>_xlfn.IFERROR(VLOOKUP(B91,'[1]Длинная гонка'!$B$69:$N$100,13,FALSE),"")</f>
      </c>
      <c r="L91" s="98">
        <f>IF($C$87="","",_xlfn.IFERROR(IF(HLOOKUP('[1]Соревнования'!$B$11,'[1]Разряды'!$AF$3:$BI$13,J91+1,FALSE)=0,"",HLOOKUP('[1]Соревнования'!$B$11,'[1]Разряды'!$AF$3:$BI$13,J91+1,FALSE)),""))</f>
      </c>
      <c r="M91" s="98">
        <v>9</v>
      </c>
      <c r="N91" s="98">
        <v>240</v>
      </c>
      <c r="O91" s="98" t="s">
        <v>16</v>
      </c>
    </row>
    <row r="92" spans="1:15" ht="51" customHeight="1" hidden="1">
      <c r="A92" s="28" t="str">
        <f t="shared" si="1"/>
        <v>z</v>
      </c>
      <c r="B92" s="87">
        <v>11</v>
      </c>
      <c r="C92" s="88">
        <f>_xlfn.IFERROR(VLOOKUP(B92,'[1]Длинная гонка'!$B$69:$N$100,3,FALSE),"")</f>
      </c>
      <c r="D92" s="88">
        <f>_xlfn.IFERROR(VLOOKUP(B92,'[1]Длинная гонка'!$B$69:$N$100,4,FALSE),"")</f>
      </c>
      <c r="E92" s="89">
        <f>_xlfn.IFERROR(VLOOKUP(B92,'[1]Длинная гонка'!$B$69:$N$100,5,FALSE),"")</f>
      </c>
      <c r="F92" s="90">
        <f>_xlfn.IFERROR(VLOOKUP(B92,'[1]Длинная гонка'!$B$69:$N$100,6,FALSE),"")</f>
      </c>
      <c r="G92" s="91">
        <f>_xlfn.IFERROR(VLOOKUP(B92,'[1]Длинная гонка'!$B$69:$N$100,9,FALSE),"")</f>
      </c>
      <c r="H92" s="91">
        <f>_xlfn.IFERROR(VLOOKUP(B92,'[1]Длинная гонка'!$B$69:$N$100,10,FALSE),"")</f>
      </c>
      <c r="I92" s="97">
        <f>_xlfn.IFERROR(VLOOKUP(B92,'[1]Длинная гонка'!$B$69:$N$100,11,FALSE),"")</f>
      </c>
      <c r="J92" s="98">
        <f>_xlfn.IFERROR(VLOOKUP(B92,'[1]Длинная гонка'!$B$69:$N$100,12,FALSE),"")</f>
      </c>
      <c r="K92" s="98">
        <f>_xlfn.IFERROR(VLOOKUP(B92,'[1]Длинная гонка'!$B$69:$N$100,13,FALSE),"")</f>
      </c>
      <c r="L92" s="98"/>
      <c r="M92" s="98">
        <v>10</v>
      </c>
      <c r="N92" s="98">
        <v>220</v>
      </c>
      <c r="O92" s="98"/>
    </row>
    <row r="93" spans="1:15" ht="51" customHeight="1" hidden="1">
      <c r="A93" s="28" t="str">
        <f t="shared" si="1"/>
        <v>z</v>
      </c>
      <c r="B93" s="87">
        <v>12</v>
      </c>
      <c r="C93" s="88">
        <f>_xlfn.IFERROR(VLOOKUP(B93,'[1]Длинная гонка'!$B$69:$N$100,3,FALSE),"")</f>
      </c>
      <c r="D93" s="88">
        <f>_xlfn.IFERROR(VLOOKUP(B93,'[1]Длинная гонка'!$B$69:$N$100,4,FALSE),"")</f>
      </c>
      <c r="E93" s="89">
        <f>_xlfn.IFERROR(VLOOKUP(B93,'[1]Длинная гонка'!$B$69:$N$100,5,FALSE),"")</f>
      </c>
      <c r="F93" s="90">
        <f>_xlfn.IFERROR(VLOOKUP(B93,'[1]Длинная гонка'!$B$69:$N$100,6,FALSE),"")</f>
      </c>
      <c r="G93" s="91">
        <f>_xlfn.IFERROR(VLOOKUP(B93,'[1]Длинная гонка'!$B$69:$N$100,9,FALSE),"")</f>
      </c>
      <c r="H93" s="91">
        <f>_xlfn.IFERROR(VLOOKUP(B93,'[1]Длинная гонка'!$B$69:$N$100,10,FALSE),"")</f>
      </c>
      <c r="I93" s="97">
        <f>_xlfn.IFERROR(VLOOKUP(B93,'[1]Длинная гонка'!$B$69:$N$100,11,FALSE),"")</f>
      </c>
      <c r="J93" s="98">
        <f>_xlfn.IFERROR(VLOOKUP(B93,'[1]Длинная гонка'!$B$69:$N$100,12,FALSE),"")</f>
      </c>
      <c r="K93" s="98">
        <f>_xlfn.IFERROR(VLOOKUP(B93,'[1]Длинная гонка'!$B$69:$N$100,13,FALSE),"")</f>
      </c>
      <c r="L93" s="98">
        <f>IF($C$87="","",_xlfn.IFERROR(IF(HLOOKUP('[1]Соревнования'!$B$11,'[1]Разряды'!$AF$3:$BI$13,J93+1,FALSE)=0,"",HLOOKUP('[1]Соревнования'!$B$11,'[1]Разряды'!$AF$3:$BI$13,J93+1,FALSE)),""))</f>
      </c>
      <c r="M93" s="98" t="s">
        <v>16</v>
      </c>
      <c r="N93" s="98" t="s">
        <v>16</v>
      </c>
      <c r="O93" s="98" t="s">
        <v>16</v>
      </c>
    </row>
    <row r="94" spans="1:15" ht="51" customHeight="1" hidden="1">
      <c r="A94" s="28" t="str">
        <f t="shared" si="1"/>
        <v>z</v>
      </c>
      <c r="B94" s="87">
        <v>13</v>
      </c>
      <c r="C94" s="88">
        <f>_xlfn.IFERROR(VLOOKUP(B94,'[1]Длинная гонка'!$B$69:$N$100,3,FALSE),"")</f>
      </c>
      <c r="D94" s="88">
        <f>_xlfn.IFERROR(VLOOKUP(B94,'[1]Длинная гонка'!$B$69:$N$100,4,FALSE),"")</f>
      </c>
      <c r="E94" s="89">
        <f>_xlfn.IFERROR(VLOOKUP(B94,'[1]Длинная гонка'!$B$69:$N$100,5,FALSE),"")</f>
      </c>
      <c r="F94" s="90">
        <f>_xlfn.IFERROR(VLOOKUP(B94,'[1]Длинная гонка'!$B$69:$N$100,6,FALSE),"")</f>
      </c>
      <c r="G94" s="91">
        <f>_xlfn.IFERROR(VLOOKUP(B94,'[1]Длинная гонка'!$B$69:$N$100,9,FALSE),"")</f>
      </c>
      <c r="H94" s="91">
        <f>_xlfn.IFERROR(VLOOKUP(B94,'[1]Длинная гонка'!$B$69:$N$100,10,FALSE),"")</f>
      </c>
      <c r="I94" s="97">
        <f>_xlfn.IFERROR(VLOOKUP(B94,'[1]Длинная гонка'!$B$69:$N$100,11,FALSE),"")</f>
      </c>
      <c r="J94" s="98">
        <f>_xlfn.IFERROR(VLOOKUP(B94,'[1]Длинная гонка'!$B$69:$N$100,12,FALSE),"")</f>
      </c>
      <c r="K94" s="98">
        <f>_xlfn.IFERROR(VLOOKUP(B94,'[1]Длинная гонка'!$B$69:$N$100,13,FALSE),"")</f>
      </c>
      <c r="L94" s="98">
        <f>IF($C$87="","",_xlfn.IFERROR(IF(HLOOKUP('[1]Соревнования'!$B$11,'[1]Разряды'!$AF$3:$BI$13,J94+1,FALSE)=0,"",HLOOKUP('[1]Соревнования'!$B$11,'[1]Разряды'!$AF$3:$BI$13,J94+1,FALSE)),""))</f>
      </c>
      <c r="M94" s="98" t="s">
        <v>16</v>
      </c>
      <c r="N94" s="98" t="s">
        <v>16</v>
      </c>
      <c r="O94" s="98" t="s">
        <v>16</v>
      </c>
    </row>
    <row r="95" spans="1:15" ht="51" customHeight="1" hidden="1">
      <c r="A95" s="28" t="str">
        <f t="shared" si="1"/>
        <v>z</v>
      </c>
      <c r="B95" s="87">
        <v>14</v>
      </c>
      <c r="C95" s="88">
        <f>_xlfn.IFERROR(VLOOKUP(B95,'[1]Длинная гонка'!$B$69:$N$100,3,FALSE),"")</f>
      </c>
      <c r="D95" s="88">
        <f>_xlfn.IFERROR(VLOOKUP(B95,'[1]Длинная гонка'!$B$69:$N$100,4,FALSE),"")</f>
      </c>
      <c r="E95" s="89">
        <f>_xlfn.IFERROR(VLOOKUP(B95,'[1]Длинная гонка'!$B$69:$N$100,5,FALSE),"")</f>
      </c>
      <c r="F95" s="90">
        <f>_xlfn.IFERROR(VLOOKUP(B95,'[1]Длинная гонка'!$B$69:$N$100,6,FALSE),"")</f>
      </c>
      <c r="G95" s="91">
        <f>_xlfn.IFERROR(VLOOKUP(B95,'[1]Длинная гонка'!$B$69:$N$100,9,FALSE),"")</f>
      </c>
      <c r="H95" s="91">
        <f>_xlfn.IFERROR(VLOOKUP(B95,'[1]Длинная гонка'!$B$69:$N$100,10,FALSE),"")</f>
      </c>
      <c r="I95" s="97">
        <f>_xlfn.IFERROR(VLOOKUP(B95,'[1]Длинная гонка'!$B$69:$N$100,11,FALSE),"")</f>
      </c>
      <c r="J95" s="98">
        <f>_xlfn.IFERROR(VLOOKUP(B95,'[1]Длинная гонка'!$B$69:$N$100,12,FALSE),"")</f>
      </c>
      <c r="K95" s="98">
        <f>_xlfn.IFERROR(VLOOKUP(B95,'[1]Длинная гонка'!$B$69:$N$100,13,FALSE),"")</f>
      </c>
      <c r="L95" s="98">
        <f>IF($C$87="","",_xlfn.IFERROR(IF(HLOOKUP('[1]Соревнования'!$B$11,'[1]Разряды'!$AF$3:$BI$13,J95+1,FALSE)=0,"",HLOOKUP('[1]Соревнования'!$B$11,'[1]Разряды'!$AF$3:$BI$13,J95+1,FALSE)),""))</f>
      </c>
      <c r="M95" s="98" t="s">
        <v>16</v>
      </c>
      <c r="N95" s="98" t="s">
        <v>16</v>
      </c>
      <c r="O95" s="98" t="s">
        <v>16</v>
      </c>
    </row>
    <row r="96" spans="1:15" ht="51" customHeight="1" hidden="1">
      <c r="A96" s="28" t="str">
        <f t="shared" si="1"/>
        <v>z</v>
      </c>
      <c r="B96" s="87">
        <v>15</v>
      </c>
      <c r="C96" s="88">
        <f>_xlfn.IFERROR(VLOOKUP(B96,'[1]Длинная гонка'!$B$69:$N$100,3,FALSE),"")</f>
      </c>
      <c r="D96" s="88">
        <f>_xlfn.IFERROR(VLOOKUP(B96,'[1]Длинная гонка'!$B$69:$N$100,4,FALSE),"")</f>
      </c>
      <c r="E96" s="89">
        <f>_xlfn.IFERROR(VLOOKUP(B96,'[1]Длинная гонка'!$B$69:$N$100,5,FALSE),"")</f>
      </c>
      <c r="F96" s="90">
        <f>_xlfn.IFERROR(VLOOKUP(B96,'[1]Длинная гонка'!$B$69:$N$100,6,FALSE),"")</f>
      </c>
      <c r="G96" s="91">
        <f>_xlfn.IFERROR(VLOOKUP(B96,'[1]Длинная гонка'!$B$69:$N$100,9,FALSE),"")</f>
      </c>
      <c r="H96" s="91">
        <f>_xlfn.IFERROR(VLOOKUP(B96,'[1]Длинная гонка'!$B$69:$N$100,10,FALSE),"")</f>
      </c>
      <c r="I96" s="97">
        <f>_xlfn.IFERROR(VLOOKUP(B96,'[1]Длинная гонка'!$B$69:$N$100,11,FALSE),"")</f>
      </c>
      <c r="J96" s="98">
        <f>_xlfn.IFERROR(VLOOKUP(B96,'[1]Длинная гонка'!$B$69:$N$100,12,FALSE),"")</f>
      </c>
      <c r="K96" s="98">
        <f>_xlfn.IFERROR(VLOOKUP(B96,'[1]Длинная гонка'!$B$69:$N$100,13,FALSE),"")</f>
      </c>
      <c r="L96" s="98">
        <f>IF($C$87="","",_xlfn.IFERROR(IF(HLOOKUP('[1]Соревнования'!$B$11,'[1]Разряды'!$AF$3:$BI$13,J96+1,FALSE)=0,"",HLOOKUP('[1]Соревнования'!$B$11,'[1]Разряды'!$AF$3:$BI$13,J96+1,FALSE)),""))</f>
      </c>
      <c r="M96" s="98" t="s">
        <v>16</v>
      </c>
      <c r="N96" s="98" t="s">
        <v>16</v>
      </c>
      <c r="O96" s="98" t="s">
        <v>16</v>
      </c>
    </row>
    <row r="97" spans="1:15" ht="51" customHeight="1" hidden="1">
      <c r="A97" s="28" t="str">
        <f t="shared" si="1"/>
        <v>z</v>
      </c>
      <c r="B97" s="87">
        <v>16</v>
      </c>
      <c r="C97" s="88">
        <f>_xlfn.IFERROR(VLOOKUP(B97,'[1]Длинная гонка'!$B$69:$N$100,3,FALSE),"")</f>
      </c>
      <c r="D97" s="88">
        <f>_xlfn.IFERROR(VLOOKUP(B97,'[1]Длинная гонка'!$B$69:$N$100,4,FALSE),"")</f>
      </c>
      <c r="E97" s="89">
        <f>_xlfn.IFERROR(VLOOKUP(B97,'[1]Длинная гонка'!$B$69:$N$100,5,FALSE),"")</f>
      </c>
      <c r="F97" s="90">
        <f>_xlfn.IFERROR(VLOOKUP(B97,'[1]Длинная гонка'!$B$69:$N$100,6,FALSE),"")</f>
      </c>
      <c r="G97" s="91">
        <f>_xlfn.IFERROR(VLOOKUP(B97,'[1]Длинная гонка'!$B$69:$N$100,9,FALSE),"")</f>
      </c>
      <c r="H97" s="91">
        <f>_xlfn.IFERROR(VLOOKUP(B97,'[1]Длинная гонка'!$B$69:$N$100,10,FALSE),"")</f>
      </c>
      <c r="I97" s="97">
        <f>_xlfn.IFERROR(VLOOKUP(B97,'[1]Длинная гонка'!$B$69:$N$100,11,FALSE),"")</f>
      </c>
      <c r="J97" s="98">
        <f>_xlfn.IFERROR(VLOOKUP(B97,'[1]Длинная гонка'!$B$69:$N$100,12,FALSE),"")</f>
      </c>
      <c r="K97" s="98">
        <f>_xlfn.IFERROR(VLOOKUP(B97,'[1]Длинная гонка'!$B$69:$N$100,13,FALSE),"")</f>
      </c>
      <c r="L97" s="98">
        <f>IF($C$87="","",_xlfn.IFERROR(IF(HLOOKUP('[1]Соревнования'!$B$11,'[1]Разряды'!$AF$3:$BI$13,J97+1,FALSE)=0,"",HLOOKUP('[1]Соревнования'!$B$11,'[1]Разряды'!$AF$3:$BI$13,J97+1,FALSE)),""))</f>
      </c>
      <c r="M97" s="98" t="s">
        <v>16</v>
      </c>
      <c r="N97" s="98" t="s">
        <v>16</v>
      </c>
      <c r="O97" s="98" t="s">
        <v>16</v>
      </c>
    </row>
    <row r="98" spans="1:15" ht="51" customHeight="1" hidden="1">
      <c r="A98" s="28" t="str">
        <f t="shared" si="1"/>
        <v>z</v>
      </c>
      <c r="B98" s="87">
        <v>17</v>
      </c>
      <c r="C98" s="88">
        <f>_xlfn.IFERROR(VLOOKUP(B98,'[1]Длинная гонка'!$B$69:$N$100,3,FALSE),"")</f>
      </c>
      <c r="D98" s="88">
        <f>_xlfn.IFERROR(VLOOKUP(B98,'[1]Длинная гонка'!$B$69:$N$100,4,FALSE),"")</f>
      </c>
      <c r="E98" s="89">
        <f>_xlfn.IFERROR(VLOOKUP(B98,'[1]Длинная гонка'!$B$69:$N$100,5,FALSE),"")</f>
      </c>
      <c r="F98" s="90">
        <f>_xlfn.IFERROR(VLOOKUP(B98,'[1]Длинная гонка'!$B$69:$N$100,6,FALSE),"")</f>
      </c>
      <c r="G98" s="91">
        <f>_xlfn.IFERROR(VLOOKUP(B98,'[1]Длинная гонка'!$B$69:$N$100,9,FALSE),"")</f>
      </c>
      <c r="H98" s="91">
        <f>_xlfn.IFERROR(VLOOKUP(B98,'[1]Длинная гонка'!$B$69:$N$100,10,FALSE),"")</f>
      </c>
      <c r="I98" s="97">
        <f>_xlfn.IFERROR(VLOOKUP(B98,'[1]Длинная гонка'!$B$69:$N$100,11,FALSE),"")</f>
      </c>
      <c r="J98" s="98">
        <f>_xlfn.IFERROR(VLOOKUP(B98,'[1]Длинная гонка'!$B$69:$N$100,12,FALSE),"")</f>
      </c>
      <c r="K98" s="98">
        <f>_xlfn.IFERROR(VLOOKUP(B98,'[1]Длинная гонка'!$B$69:$N$100,13,FALSE),"")</f>
      </c>
      <c r="L98" s="98">
        <f>IF($C$87="","",_xlfn.IFERROR(IF(HLOOKUP('[1]Соревнования'!$B$11,'[1]Разряды'!$AF$3:$BI$13,J98+1,FALSE)=0,"",HLOOKUP('[1]Соревнования'!$B$11,'[1]Разряды'!$AF$3:$BI$13,J98+1,FALSE)),""))</f>
      </c>
      <c r="M98" s="98" t="s">
        <v>16</v>
      </c>
      <c r="N98" s="98" t="s">
        <v>16</v>
      </c>
      <c r="O98" s="98" t="s">
        <v>16</v>
      </c>
    </row>
    <row r="99" spans="1:15" ht="51" customHeight="1" hidden="1">
      <c r="A99" s="28" t="str">
        <f t="shared" si="1"/>
        <v>z</v>
      </c>
      <c r="B99" s="87">
        <v>18</v>
      </c>
      <c r="C99" s="88">
        <f>_xlfn.IFERROR(VLOOKUP(B99,'[1]Длинная гонка'!$B$69:$N$100,3,FALSE),"")</f>
      </c>
      <c r="D99" s="88">
        <f>_xlfn.IFERROR(VLOOKUP(B99,'[1]Длинная гонка'!$B$69:$N$100,4,FALSE),"")</f>
      </c>
      <c r="E99" s="89">
        <f>_xlfn.IFERROR(VLOOKUP(B99,'[1]Длинная гонка'!$B$69:$N$100,5,FALSE),"")</f>
      </c>
      <c r="F99" s="90">
        <f>_xlfn.IFERROR(VLOOKUP(B99,'[1]Длинная гонка'!$B$69:$N$100,6,FALSE),"")</f>
      </c>
      <c r="G99" s="91">
        <f>_xlfn.IFERROR(VLOOKUP(B99,'[1]Длинная гонка'!$B$69:$N$100,9,FALSE),"")</f>
      </c>
      <c r="H99" s="91">
        <f>_xlfn.IFERROR(VLOOKUP(B99,'[1]Длинная гонка'!$B$69:$N$100,10,FALSE),"")</f>
      </c>
      <c r="I99" s="97">
        <f>_xlfn.IFERROR(VLOOKUP(B99,'[1]Длинная гонка'!$B$69:$N$100,11,FALSE),"")</f>
      </c>
      <c r="J99" s="98">
        <f>_xlfn.IFERROR(VLOOKUP(B99,'[1]Длинная гонка'!$B$69:$N$100,12,FALSE),"")</f>
      </c>
      <c r="K99" s="98">
        <f>_xlfn.IFERROR(VLOOKUP(B99,'[1]Длинная гонка'!$B$69:$N$100,13,FALSE),"")</f>
      </c>
      <c r="L99" s="98">
        <f>IF($C$87="","",_xlfn.IFERROR(IF(HLOOKUP('[1]Соревнования'!$B$11,'[1]Разряды'!$AF$3:$BI$13,J99+1,FALSE)=0,"",HLOOKUP('[1]Соревнования'!$B$11,'[1]Разряды'!$AF$3:$BI$13,J99+1,FALSE)),""))</f>
      </c>
      <c r="M99" s="98" t="s">
        <v>16</v>
      </c>
      <c r="N99" s="98" t="s">
        <v>16</v>
      </c>
      <c r="O99" s="98" t="s">
        <v>16</v>
      </c>
    </row>
    <row r="100" spans="1:15" ht="51" customHeight="1" hidden="1">
      <c r="A100" s="28" t="str">
        <f t="shared" si="1"/>
        <v>z</v>
      </c>
      <c r="B100" s="87">
        <v>19</v>
      </c>
      <c r="C100" s="88">
        <f>_xlfn.IFERROR(VLOOKUP(B100,'[1]Длинная гонка'!$B$69:$N$100,3,FALSE),"")</f>
      </c>
      <c r="D100" s="88">
        <f>_xlfn.IFERROR(VLOOKUP(B100,'[1]Длинная гонка'!$B$69:$N$100,4,FALSE),"")</f>
      </c>
      <c r="E100" s="89">
        <f>_xlfn.IFERROR(VLOOKUP(B100,'[1]Длинная гонка'!$B$69:$N$100,5,FALSE),"")</f>
      </c>
      <c r="F100" s="90">
        <f>_xlfn.IFERROR(VLOOKUP(B100,'[1]Длинная гонка'!$B$69:$N$100,6,FALSE),"")</f>
      </c>
      <c r="G100" s="91">
        <f>_xlfn.IFERROR(VLOOKUP(B100,'[1]Длинная гонка'!$B$69:$N$100,9,FALSE),"")</f>
      </c>
      <c r="H100" s="91">
        <f>_xlfn.IFERROR(VLOOKUP(B100,'[1]Длинная гонка'!$B$69:$N$100,10,FALSE),"")</f>
      </c>
      <c r="I100" s="97">
        <f>_xlfn.IFERROR(VLOOKUP(B100,'[1]Длинная гонка'!$B$69:$N$100,11,FALSE),"")</f>
      </c>
      <c r="J100" s="98">
        <f>_xlfn.IFERROR(VLOOKUP(B100,'[1]Длинная гонка'!$B$69:$N$100,12,FALSE),"")</f>
      </c>
      <c r="K100" s="98">
        <f>_xlfn.IFERROR(VLOOKUP(B100,'[1]Длинная гонка'!$B$69:$N$100,13,FALSE),"")</f>
      </c>
      <c r="L100" s="98">
        <f>IF($C$87="","",_xlfn.IFERROR(IF(HLOOKUP('[1]Соревнования'!$B$11,'[1]Разряды'!$AF$3:$BI$13,J100+1,FALSE)=0,"",HLOOKUP('[1]Соревнования'!$B$11,'[1]Разряды'!$AF$3:$BI$13,J100+1,FALSE)),""))</f>
      </c>
      <c r="M100" s="98" t="s">
        <v>16</v>
      </c>
      <c r="N100" s="98" t="s">
        <v>16</v>
      </c>
      <c r="O100" s="98" t="s">
        <v>16</v>
      </c>
    </row>
    <row r="101" spans="1:15" ht="51" customHeight="1" hidden="1">
      <c r="A101" s="28" t="str">
        <f t="shared" si="1"/>
        <v>z</v>
      </c>
      <c r="B101" s="87">
        <v>20</v>
      </c>
      <c r="C101" s="88">
        <f>_xlfn.IFERROR(VLOOKUP(B101,'[1]Длинная гонка'!$B$69:$N$100,3,FALSE),"")</f>
      </c>
      <c r="D101" s="88">
        <f>_xlfn.IFERROR(VLOOKUP(B101,'[1]Длинная гонка'!$B$69:$N$100,4,FALSE),"")</f>
      </c>
      <c r="E101" s="89">
        <f>_xlfn.IFERROR(VLOOKUP(B101,'[1]Длинная гонка'!$B$69:$N$100,5,FALSE),"")</f>
      </c>
      <c r="F101" s="90">
        <f>_xlfn.IFERROR(VLOOKUP(B101,'[1]Длинная гонка'!$B$69:$N$100,6,FALSE),"")</f>
      </c>
      <c r="G101" s="91">
        <f>_xlfn.IFERROR(VLOOKUP(B101,'[1]Длинная гонка'!$B$69:$N$100,9,FALSE),"")</f>
      </c>
      <c r="H101" s="91">
        <f>_xlfn.IFERROR(VLOOKUP(B101,'[1]Длинная гонка'!$B$69:$N$100,10,FALSE),"")</f>
      </c>
      <c r="I101" s="97">
        <f>_xlfn.IFERROR(VLOOKUP(B101,'[1]Длинная гонка'!$B$69:$N$100,11,FALSE),"")</f>
      </c>
      <c r="J101" s="98">
        <f>_xlfn.IFERROR(VLOOKUP(B101,'[1]Длинная гонка'!$B$69:$N$100,12,FALSE),"")</f>
      </c>
      <c r="K101" s="98">
        <f>_xlfn.IFERROR(VLOOKUP(B101,'[1]Длинная гонка'!$B$69:$N$100,13,FALSE),"")</f>
      </c>
      <c r="L101" s="98">
        <f>IF($C$87="","",_xlfn.IFERROR(IF(HLOOKUP('[1]Соревнования'!$B$11,'[1]Разряды'!$AF$3:$BI$13,J101+1,FALSE)=0,"",HLOOKUP('[1]Соревнования'!$B$11,'[1]Разряды'!$AF$3:$BI$13,J101+1,FALSE)),""))</f>
      </c>
      <c r="M101" s="98" t="s">
        <v>16</v>
      </c>
      <c r="N101" s="98" t="s">
        <v>16</v>
      </c>
      <c r="O101" s="98" t="s">
        <v>16</v>
      </c>
    </row>
    <row r="102" spans="1:15" ht="51" customHeight="1" hidden="1">
      <c r="A102" s="28" t="str">
        <f t="shared" si="1"/>
        <v>z</v>
      </c>
      <c r="B102" s="87">
        <v>21</v>
      </c>
      <c r="C102" s="88">
        <f>_xlfn.IFERROR(VLOOKUP(B102,'[1]Длинная гонка'!$B$69:$N$100,3,FALSE),"")</f>
      </c>
      <c r="D102" s="88">
        <f>_xlfn.IFERROR(VLOOKUP(B102,'[1]Длинная гонка'!$B$69:$N$100,4,FALSE),"")</f>
      </c>
      <c r="E102" s="89">
        <f>_xlfn.IFERROR(VLOOKUP(B102,'[1]Длинная гонка'!$B$69:$N$100,5,FALSE),"")</f>
      </c>
      <c r="F102" s="90">
        <f>_xlfn.IFERROR(VLOOKUP(B102,'[1]Длинная гонка'!$B$69:$N$100,6,FALSE),"")</f>
      </c>
      <c r="G102" s="91">
        <f>_xlfn.IFERROR(VLOOKUP(B102,'[1]Длинная гонка'!$B$69:$N$100,9,FALSE),"")</f>
      </c>
      <c r="H102" s="91">
        <f>_xlfn.IFERROR(VLOOKUP(B102,'[1]Длинная гонка'!$B$69:$N$100,10,FALSE),"")</f>
      </c>
      <c r="I102" s="97">
        <f>_xlfn.IFERROR(VLOOKUP(B102,'[1]Длинная гонка'!$B$69:$N$100,11,FALSE),"")</f>
      </c>
      <c r="J102" s="98">
        <f>_xlfn.IFERROR(VLOOKUP(B102,'[1]Длинная гонка'!$B$69:$N$100,12,FALSE),"")</f>
      </c>
      <c r="K102" s="98">
        <f>_xlfn.IFERROR(VLOOKUP(B102,'[1]Длинная гонка'!$B$69:$N$100,13,FALSE),"")</f>
      </c>
      <c r="L102" s="98">
        <f>IF($C$87="","",_xlfn.IFERROR(IF(HLOOKUP('[1]Соревнования'!$B$11,'[1]Разряды'!$AF$3:$BI$13,J102+1,FALSE)=0,"",HLOOKUP('[1]Соревнования'!$B$11,'[1]Разряды'!$AF$3:$BI$13,J102+1,FALSE)),""))</f>
      </c>
      <c r="M102" s="98" t="s">
        <v>16</v>
      </c>
      <c r="N102" s="98" t="s">
        <v>16</v>
      </c>
      <c r="O102" s="98" t="s">
        <v>16</v>
      </c>
    </row>
    <row r="103" spans="1:15" ht="51" customHeight="1" hidden="1">
      <c r="A103" s="28" t="str">
        <f t="shared" si="1"/>
        <v>z</v>
      </c>
      <c r="B103" s="87">
        <v>22</v>
      </c>
      <c r="C103" s="88">
        <f>_xlfn.IFERROR(VLOOKUP(B103,'[1]Длинная гонка'!$B$69:$N$100,3,FALSE),"")</f>
      </c>
      <c r="D103" s="88">
        <f>_xlfn.IFERROR(VLOOKUP(B103,'[1]Длинная гонка'!$B$69:$N$100,4,FALSE),"")</f>
      </c>
      <c r="E103" s="89">
        <f>_xlfn.IFERROR(VLOOKUP(B103,'[1]Длинная гонка'!$B$69:$N$100,5,FALSE),"")</f>
      </c>
      <c r="F103" s="90">
        <f>_xlfn.IFERROR(VLOOKUP(B103,'[1]Длинная гонка'!$B$69:$N$100,6,FALSE),"")</f>
      </c>
      <c r="G103" s="91">
        <f>_xlfn.IFERROR(VLOOKUP(B103,'[1]Длинная гонка'!$B$69:$N$100,9,FALSE),"")</f>
      </c>
      <c r="H103" s="91">
        <f>_xlfn.IFERROR(VLOOKUP(B103,'[1]Длинная гонка'!$B$69:$N$100,10,FALSE),"")</f>
      </c>
      <c r="I103" s="97">
        <f>_xlfn.IFERROR(VLOOKUP(B103,'[1]Длинная гонка'!$B$69:$N$100,11,FALSE),"")</f>
      </c>
      <c r="J103" s="98">
        <f>_xlfn.IFERROR(VLOOKUP(B103,'[1]Длинная гонка'!$B$69:$N$100,12,FALSE),"")</f>
      </c>
      <c r="K103" s="98">
        <f>_xlfn.IFERROR(VLOOKUP(B103,'[1]Длинная гонка'!$B$69:$N$100,13,FALSE),"")</f>
      </c>
      <c r="L103" s="98">
        <f>IF($C$87="","",_xlfn.IFERROR(IF(HLOOKUP('[1]Соревнования'!$B$11,'[1]Разряды'!$AF$3:$BI$13,J103+1,FALSE)=0,"",HLOOKUP('[1]Соревнования'!$B$11,'[1]Разряды'!$AF$3:$BI$13,J103+1,FALSE)),""))</f>
      </c>
      <c r="M103" s="98" t="s">
        <v>16</v>
      </c>
      <c r="N103" s="98" t="s">
        <v>16</v>
      </c>
      <c r="O103" s="98" t="s">
        <v>16</v>
      </c>
    </row>
    <row r="104" spans="1:15" ht="51" customHeight="1" hidden="1">
      <c r="A104" s="28" t="str">
        <f t="shared" si="1"/>
        <v>z</v>
      </c>
      <c r="B104" s="87">
        <v>23</v>
      </c>
      <c r="C104" s="88">
        <f>_xlfn.IFERROR(VLOOKUP(B104,'[1]Длинная гонка'!$B$69:$N$100,3,FALSE),"")</f>
      </c>
      <c r="D104" s="88">
        <f>_xlfn.IFERROR(VLOOKUP(B104,'[1]Длинная гонка'!$B$69:$N$100,4,FALSE),"")</f>
      </c>
      <c r="E104" s="89">
        <f>_xlfn.IFERROR(VLOOKUP(B104,'[1]Длинная гонка'!$B$69:$N$100,5,FALSE),"")</f>
      </c>
      <c r="F104" s="90">
        <f>_xlfn.IFERROR(VLOOKUP(B104,'[1]Длинная гонка'!$B$69:$N$100,6,FALSE),"")</f>
      </c>
      <c r="G104" s="91">
        <f>_xlfn.IFERROR(VLOOKUP(B104,'[1]Длинная гонка'!$B$69:$N$100,9,FALSE),"")</f>
      </c>
      <c r="H104" s="91">
        <f>_xlfn.IFERROR(VLOOKUP(B104,'[1]Длинная гонка'!$B$69:$N$100,10,FALSE),"")</f>
      </c>
      <c r="I104" s="97">
        <f>_xlfn.IFERROR(VLOOKUP(B104,'[1]Длинная гонка'!$B$69:$N$100,11,FALSE),"")</f>
      </c>
      <c r="J104" s="98">
        <f>_xlfn.IFERROR(VLOOKUP(B104,'[1]Длинная гонка'!$B$69:$N$100,12,FALSE),"")</f>
      </c>
      <c r="K104" s="98">
        <f>_xlfn.IFERROR(VLOOKUP(B104,'[1]Длинная гонка'!$B$69:$N$100,13,FALSE),"")</f>
      </c>
      <c r="L104" s="98">
        <f>IF($C$87="","",_xlfn.IFERROR(IF(HLOOKUP('[1]Соревнования'!$B$11,'[1]Разряды'!$AF$3:$BI$13,J104+1,FALSE)=0,"",HLOOKUP('[1]Соревнования'!$B$11,'[1]Разряды'!$AF$3:$BI$13,J104+1,FALSE)),""))</f>
      </c>
      <c r="M104" s="98" t="s">
        <v>16</v>
      </c>
      <c r="N104" s="98" t="s">
        <v>16</v>
      </c>
      <c r="O104" s="98" t="s">
        <v>16</v>
      </c>
    </row>
    <row r="105" spans="1:15" ht="51" customHeight="1" hidden="1">
      <c r="A105" s="28" t="str">
        <f t="shared" si="1"/>
        <v>z</v>
      </c>
      <c r="B105" s="87">
        <v>24</v>
      </c>
      <c r="C105" s="88">
        <f>_xlfn.IFERROR(VLOOKUP(B105,'[1]Длинная гонка'!$B$69:$N$100,3,FALSE),"")</f>
      </c>
      <c r="D105" s="88">
        <f>_xlfn.IFERROR(VLOOKUP(B105,'[1]Длинная гонка'!$B$69:$N$100,4,FALSE),"")</f>
      </c>
      <c r="E105" s="89">
        <f>_xlfn.IFERROR(VLOOKUP(B105,'[1]Длинная гонка'!$B$69:$N$100,5,FALSE),"")</f>
      </c>
      <c r="F105" s="90">
        <f>_xlfn.IFERROR(VLOOKUP(B105,'[1]Длинная гонка'!$B$69:$N$100,6,FALSE),"")</f>
      </c>
      <c r="G105" s="91">
        <f>_xlfn.IFERROR(VLOOKUP(B105,'[1]Длинная гонка'!$B$69:$N$100,9,FALSE),"")</f>
      </c>
      <c r="H105" s="91">
        <f>_xlfn.IFERROR(VLOOKUP(B105,'[1]Длинная гонка'!$B$69:$N$100,10,FALSE),"")</f>
      </c>
      <c r="I105" s="97">
        <f>_xlfn.IFERROR(VLOOKUP(B105,'[1]Длинная гонка'!$B$69:$N$100,11,FALSE),"")</f>
      </c>
      <c r="J105" s="98">
        <f>_xlfn.IFERROR(VLOOKUP(B105,'[1]Длинная гонка'!$B$69:$N$100,12,FALSE),"")</f>
      </c>
      <c r="K105" s="98">
        <f>_xlfn.IFERROR(VLOOKUP(B105,'[1]Длинная гонка'!$B$69:$N$100,13,FALSE),"")</f>
      </c>
      <c r="L105" s="98">
        <f>IF($C$87="","",_xlfn.IFERROR(IF(HLOOKUP('[1]Соревнования'!$B$11,'[1]Разряды'!$AF$3:$BI$13,J105+1,FALSE)=0,"",HLOOKUP('[1]Соревнования'!$B$11,'[1]Разряды'!$AF$3:$BI$13,J105+1,FALSE)),""))</f>
      </c>
      <c r="M105" s="98" t="s">
        <v>16</v>
      </c>
      <c r="N105" s="98" t="s">
        <v>16</v>
      </c>
      <c r="O105" s="98" t="s">
        <v>16</v>
      </c>
    </row>
    <row r="106" spans="1:15" ht="51" customHeight="1" hidden="1">
      <c r="A106" s="28" t="str">
        <f t="shared" si="1"/>
        <v>z</v>
      </c>
      <c r="B106" s="87">
        <v>25</v>
      </c>
      <c r="C106" s="88">
        <f>_xlfn.IFERROR(VLOOKUP(B106,'[1]Длинная гонка'!$B$69:$N$100,3,FALSE),"")</f>
      </c>
      <c r="D106" s="88">
        <f>_xlfn.IFERROR(VLOOKUP(B106,'[1]Длинная гонка'!$B$69:$N$100,4,FALSE),"")</f>
      </c>
      <c r="E106" s="89">
        <f>_xlfn.IFERROR(VLOOKUP(B106,'[1]Длинная гонка'!$B$69:$N$100,5,FALSE),"")</f>
      </c>
      <c r="F106" s="90">
        <f>_xlfn.IFERROR(VLOOKUP(B106,'[1]Длинная гонка'!$B$69:$N$100,6,FALSE),"")</f>
      </c>
      <c r="G106" s="91">
        <f>_xlfn.IFERROR(VLOOKUP(B106,'[1]Длинная гонка'!$B$69:$N$100,9,FALSE),"")</f>
      </c>
      <c r="H106" s="91">
        <f>_xlfn.IFERROR(VLOOKUP(B106,'[1]Длинная гонка'!$B$69:$N$100,10,FALSE),"")</f>
      </c>
      <c r="I106" s="97">
        <f>_xlfn.IFERROR(VLOOKUP(B106,'[1]Длинная гонка'!$B$69:$N$100,11,FALSE),"")</f>
      </c>
      <c r="J106" s="98">
        <f>_xlfn.IFERROR(VLOOKUP(B106,'[1]Длинная гонка'!$B$69:$N$100,12,FALSE),"")</f>
      </c>
      <c r="K106" s="98">
        <f>_xlfn.IFERROR(VLOOKUP(B106,'[1]Длинная гонка'!$B$69:$N$100,13,FALSE),"")</f>
      </c>
      <c r="L106" s="98">
        <f>IF($C$87="","",_xlfn.IFERROR(IF(HLOOKUP('[1]Соревнования'!$B$11,'[1]Разряды'!$AF$3:$BI$13,J106+1,FALSE)=0,"",HLOOKUP('[1]Соревнования'!$B$11,'[1]Разряды'!$AF$3:$BI$13,J106+1,FALSE)),""))</f>
      </c>
      <c r="M106" s="98" t="s">
        <v>16</v>
      </c>
      <c r="N106" s="98" t="s">
        <v>16</v>
      </c>
      <c r="O106" s="98" t="s">
        <v>16</v>
      </c>
    </row>
    <row r="107" spans="1:15" ht="51" customHeight="1" hidden="1">
      <c r="A107" s="28" t="str">
        <f t="shared" si="1"/>
        <v>z</v>
      </c>
      <c r="B107" s="87">
        <v>26</v>
      </c>
      <c r="C107" s="88">
        <f>_xlfn.IFERROR(VLOOKUP(B107,'[1]Длинная гонка'!$B$69:$N$100,3,FALSE),"")</f>
      </c>
      <c r="D107" s="88">
        <f>_xlfn.IFERROR(VLOOKUP(B107,'[1]Длинная гонка'!$B$69:$N$100,4,FALSE),"")</f>
      </c>
      <c r="E107" s="89">
        <f>_xlfn.IFERROR(VLOOKUP(B107,'[1]Длинная гонка'!$B$69:$N$100,5,FALSE),"")</f>
      </c>
      <c r="F107" s="90">
        <f>_xlfn.IFERROR(VLOOKUP(B107,'[1]Длинная гонка'!$B$69:$N$100,6,FALSE),"")</f>
      </c>
      <c r="G107" s="91">
        <f>_xlfn.IFERROR(VLOOKUP(B107,'[1]Длинная гонка'!$B$69:$N$100,9,FALSE),"")</f>
      </c>
      <c r="H107" s="91">
        <f>_xlfn.IFERROR(VLOOKUP(B107,'[1]Длинная гонка'!$B$69:$N$100,10,FALSE),"")</f>
      </c>
      <c r="I107" s="97">
        <f>_xlfn.IFERROR(VLOOKUP(B107,'[1]Длинная гонка'!$B$69:$N$100,11,FALSE),"")</f>
      </c>
      <c r="J107" s="98">
        <f>_xlfn.IFERROR(VLOOKUP(B107,'[1]Длинная гонка'!$B$69:$N$100,12,FALSE),"")</f>
      </c>
      <c r="K107" s="98">
        <f>_xlfn.IFERROR(VLOOKUP(B107,'[1]Длинная гонка'!$B$69:$N$100,13,FALSE),"")</f>
      </c>
      <c r="L107" s="98">
        <f>IF($C$87="","",_xlfn.IFERROR(IF(HLOOKUP('[1]Соревнования'!$B$11,'[1]Разряды'!$AF$3:$BI$13,J107+1,FALSE)=0,"",HLOOKUP('[1]Соревнования'!$B$11,'[1]Разряды'!$AF$3:$BI$13,J107+1,FALSE)),""))</f>
      </c>
      <c r="M107" s="98" t="s">
        <v>16</v>
      </c>
      <c r="N107" s="98" t="s">
        <v>16</v>
      </c>
      <c r="O107" s="98" t="s">
        <v>16</v>
      </c>
    </row>
    <row r="108" spans="1:15" ht="51" customHeight="1" hidden="1">
      <c r="A108" s="28" t="str">
        <f t="shared" si="1"/>
        <v>z</v>
      </c>
      <c r="B108" s="87">
        <v>27</v>
      </c>
      <c r="C108" s="88">
        <f>_xlfn.IFERROR(VLOOKUP(B108,'[1]Длинная гонка'!$B$69:$N$100,3,FALSE),"")</f>
      </c>
      <c r="D108" s="88">
        <f>_xlfn.IFERROR(VLOOKUP(B108,'[1]Длинная гонка'!$B$69:$N$100,4,FALSE),"")</f>
      </c>
      <c r="E108" s="89">
        <f>_xlfn.IFERROR(VLOOKUP(B108,'[1]Длинная гонка'!$B$69:$N$100,5,FALSE),"")</f>
      </c>
      <c r="F108" s="90">
        <f>_xlfn.IFERROR(VLOOKUP(B108,'[1]Длинная гонка'!$B$69:$N$100,6,FALSE),"")</f>
      </c>
      <c r="G108" s="91">
        <f>_xlfn.IFERROR(VLOOKUP(B108,'[1]Длинная гонка'!$B$69:$N$100,9,FALSE),"")</f>
      </c>
      <c r="H108" s="91">
        <f>_xlfn.IFERROR(VLOOKUP(B108,'[1]Длинная гонка'!$B$69:$N$100,10,FALSE),"")</f>
      </c>
      <c r="I108" s="97">
        <f>_xlfn.IFERROR(VLOOKUP(B108,'[1]Длинная гонка'!$B$69:$N$100,11,FALSE),"")</f>
      </c>
      <c r="J108" s="98">
        <f>_xlfn.IFERROR(VLOOKUP(B108,'[1]Длинная гонка'!$B$69:$N$100,12,FALSE),"")</f>
      </c>
      <c r="K108" s="98">
        <f>_xlfn.IFERROR(VLOOKUP(B108,'[1]Длинная гонка'!$B$69:$N$100,13,FALSE),"")</f>
      </c>
      <c r="L108" s="98">
        <f>IF($C$87="","",_xlfn.IFERROR(IF(HLOOKUP('[1]Соревнования'!$B$11,'[1]Разряды'!$AF$3:$BI$13,J108+1,FALSE)=0,"",HLOOKUP('[1]Соревнования'!$B$11,'[1]Разряды'!$AF$3:$BI$13,J108+1,FALSE)),""))</f>
      </c>
      <c r="M108" s="98" t="s">
        <v>16</v>
      </c>
      <c r="N108" s="98" t="s">
        <v>16</v>
      </c>
      <c r="O108" s="98" t="s">
        <v>16</v>
      </c>
    </row>
    <row r="109" spans="1:15" ht="51" customHeight="1" hidden="1">
      <c r="A109" s="28" t="str">
        <f t="shared" si="1"/>
        <v>z</v>
      </c>
      <c r="B109" s="87">
        <v>28</v>
      </c>
      <c r="C109" s="88">
        <f>_xlfn.IFERROR(VLOOKUP(B109,'[1]Длинная гонка'!$B$69:$N$100,3,FALSE),"")</f>
      </c>
      <c r="D109" s="88">
        <f>_xlfn.IFERROR(VLOOKUP(B109,'[1]Длинная гонка'!$B$69:$N$100,4,FALSE),"")</f>
      </c>
      <c r="E109" s="89">
        <f>_xlfn.IFERROR(VLOOKUP(B109,'[1]Длинная гонка'!$B$69:$N$100,5,FALSE),"")</f>
      </c>
      <c r="F109" s="90">
        <f>_xlfn.IFERROR(VLOOKUP(B109,'[1]Длинная гонка'!$B$69:$N$100,6,FALSE),"")</f>
      </c>
      <c r="G109" s="91">
        <f>_xlfn.IFERROR(VLOOKUP(B109,'[1]Длинная гонка'!$B$69:$N$100,9,FALSE),"")</f>
      </c>
      <c r="H109" s="91">
        <f>_xlfn.IFERROR(VLOOKUP(B109,'[1]Длинная гонка'!$B$69:$N$100,10,FALSE),"")</f>
      </c>
      <c r="I109" s="97">
        <f>_xlfn.IFERROR(VLOOKUP(B109,'[1]Длинная гонка'!$B$69:$N$100,11,FALSE),"")</f>
      </c>
      <c r="J109" s="98">
        <f>_xlfn.IFERROR(VLOOKUP(B109,'[1]Длинная гонка'!$B$69:$N$100,12,FALSE),"")</f>
      </c>
      <c r="K109" s="98">
        <f>_xlfn.IFERROR(VLOOKUP(B109,'[1]Длинная гонка'!$B$69:$N$100,13,FALSE),"")</f>
      </c>
      <c r="L109" s="98">
        <f>IF($C$87="","",_xlfn.IFERROR(IF(HLOOKUP('[1]Соревнования'!$B$11,'[1]Разряды'!$AF$3:$BI$13,J109+1,FALSE)=0,"",HLOOKUP('[1]Соревнования'!$B$11,'[1]Разряды'!$AF$3:$BI$13,J109+1,FALSE)),""))</f>
      </c>
      <c r="M109" s="98" t="s">
        <v>16</v>
      </c>
      <c r="N109" s="98" t="s">
        <v>16</v>
      </c>
      <c r="O109" s="98" t="s">
        <v>16</v>
      </c>
    </row>
    <row r="110" spans="1:15" ht="51" customHeight="1" hidden="1">
      <c r="A110" s="28" t="str">
        <f t="shared" si="1"/>
        <v>z</v>
      </c>
      <c r="B110" s="87">
        <v>29</v>
      </c>
      <c r="C110" s="88">
        <f>_xlfn.IFERROR(VLOOKUP(B110,'[1]Длинная гонка'!$B$69:$N$100,3,FALSE),"")</f>
      </c>
      <c r="D110" s="88">
        <f>_xlfn.IFERROR(VLOOKUP(B110,'[1]Длинная гонка'!$B$69:$N$100,4,FALSE),"")</f>
      </c>
      <c r="E110" s="89">
        <f>_xlfn.IFERROR(VLOOKUP(B110,'[1]Длинная гонка'!$B$69:$N$100,5,FALSE),"")</f>
      </c>
      <c r="F110" s="90">
        <f>_xlfn.IFERROR(VLOOKUP(B110,'[1]Длинная гонка'!$B$69:$N$100,6,FALSE),"")</f>
      </c>
      <c r="G110" s="91">
        <f>_xlfn.IFERROR(VLOOKUP(B110,'[1]Длинная гонка'!$B$69:$N$100,9,FALSE),"")</f>
      </c>
      <c r="H110" s="91">
        <f>_xlfn.IFERROR(VLOOKUP(B110,'[1]Длинная гонка'!$B$69:$N$100,10,FALSE),"")</f>
      </c>
      <c r="I110" s="97">
        <f>_xlfn.IFERROR(VLOOKUP(B110,'[1]Длинная гонка'!$B$69:$N$100,11,FALSE),"")</f>
      </c>
      <c r="J110" s="98">
        <f>_xlfn.IFERROR(VLOOKUP(B110,'[1]Длинная гонка'!$B$69:$N$100,12,FALSE),"")</f>
      </c>
      <c r="K110" s="98">
        <f>_xlfn.IFERROR(VLOOKUP(B110,'[1]Длинная гонка'!$B$69:$N$100,13,FALSE),"")</f>
      </c>
      <c r="L110" s="98">
        <f>IF($C$87="","",_xlfn.IFERROR(IF(HLOOKUP('[1]Соревнования'!$B$11,'[1]Разряды'!$AF$3:$BI$13,J110+1,FALSE)=0,"",HLOOKUP('[1]Соревнования'!$B$11,'[1]Разряды'!$AF$3:$BI$13,J110+1,FALSE)),""))</f>
      </c>
      <c r="M110" s="98" t="s">
        <v>16</v>
      </c>
      <c r="N110" s="98" t="s">
        <v>16</v>
      </c>
      <c r="O110" s="98" t="s">
        <v>16</v>
      </c>
    </row>
    <row r="111" spans="1:15" ht="51" customHeight="1" hidden="1">
      <c r="A111" s="28" t="str">
        <f t="shared" si="1"/>
        <v>z</v>
      </c>
      <c r="B111" s="87">
        <v>30</v>
      </c>
      <c r="C111" s="88">
        <f>_xlfn.IFERROR(VLOOKUP(B111,'[1]Длинная гонка'!$B$69:$N$100,3,FALSE),"")</f>
      </c>
      <c r="D111" s="88">
        <f>_xlfn.IFERROR(VLOOKUP(B111,'[1]Длинная гонка'!$B$69:$N$100,4,FALSE),"")</f>
      </c>
      <c r="E111" s="89">
        <f>_xlfn.IFERROR(VLOOKUP(B111,'[1]Длинная гонка'!$B$69:$N$100,5,FALSE),"")</f>
      </c>
      <c r="F111" s="90">
        <f>_xlfn.IFERROR(VLOOKUP(B111,'[1]Длинная гонка'!$B$69:$N$100,6,FALSE),"")</f>
      </c>
      <c r="G111" s="91">
        <f>_xlfn.IFERROR(VLOOKUP(B111,'[1]Длинная гонка'!$B$69:$N$100,9,FALSE),"")</f>
      </c>
      <c r="H111" s="91">
        <f>_xlfn.IFERROR(VLOOKUP(B111,'[1]Длинная гонка'!$B$69:$N$100,10,FALSE),"")</f>
      </c>
      <c r="I111" s="97">
        <f>_xlfn.IFERROR(VLOOKUP(B111,'[1]Длинная гонка'!$B$69:$N$100,11,FALSE),"")</f>
      </c>
      <c r="J111" s="98">
        <f>_xlfn.IFERROR(VLOOKUP(B111,'[1]Длинная гонка'!$B$69:$N$100,12,FALSE),"")</f>
      </c>
      <c r="K111" s="98">
        <f>_xlfn.IFERROR(VLOOKUP(B111,'[1]Длинная гонка'!$B$69:$N$100,13,FALSE),"")</f>
      </c>
      <c r="L111" s="98">
        <f>IF($C$87="","",_xlfn.IFERROR(IF(HLOOKUP('[1]Соревнования'!$B$11,'[1]Разряды'!$AF$3:$BI$13,J111+1,FALSE)=0,"",HLOOKUP('[1]Соревнования'!$B$11,'[1]Разряды'!$AF$3:$BI$13,J111+1,FALSE)),""))</f>
      </c>
      <c r="M111" s="98" t="s">
        <v>16</v>
      </c>
      <c r="N111" s="98" t="s">
        <v>16</v>
      </c>
      <c r="O111" s="98" t="s">
        <v>16</v>
      </c>
    </row>
    <row r="112" spans="1:15" ht="51" customHeight="1" hidden="1">
      <c r="A112" s="28" t="str">
        <f t="shared" si="1"/>
        <v>z</v>
      </c>
      <c r="B112" s="87">
        <v>31</v>
      </c>
      <c r="C112" s="88">
        <f>_xlfn.IFERROR(VLOOKUP(B112,'[1]Длинная гонка'!$B$69:$N$100,3,FALSE),"")</f>
      </c>
      <c r="D112" s="88">
        <f>_xlfn.IFERROR(VLOOKUP(B112,'[1]Длинная гонка'!$B$69:$N$100,4,FALSE),"")</f>
      </c>
      <c r="E112" s="89">
        <f>_xlfn.IFERROR(VLOOKUP(B112,'[1]Длинная гонка'!$B$69:$N$100,5,FALSE),"")</f>
      </c>
      <c r="F112" s="90">
        <f>_xlfn.IFERROR(VLOOKUP(B112,'[1]Длинная гонка'!$B$69:$N$100,6,FALSE),"")</f>
      </c>
      <c r="G112" s="91">
        <f>_xlfn.IFERROR(VLOOKUP(B112,'[1]Длинная гонка'!$B$69:$N$100,9,FALSE),"")</f>
      </c>
      <c r="H112" s="91">
        <f>_xlfn.IFERROR(VLOOKUP(B112,'[1]Длинная гонка'!$B$69:$N$100,10,FALSE),"")</f>
      </c>
      <c r="I112" s="97">
        <f>_xlfn.IFERROR(VLOOKUP(B112,'[1]Длинная гонка'!$B$69:$N$100,11,FALSE),"")</f>
      </c>
      <c r="J112" s="98">
        <f>_xlfn.IFERROR(VLOOKUP(B112,'[1]Длинная гонка'!$B$69:$N$100,12,FALSE),"")</f>
      </c>
      <c r="K112" s="98">
        <f>_xlfn.IFERROR(VLOOKUP(B112,'[1]Длинная гонка'!$B$69:$N$100,13,FALSE),"")</f>
      </c>
      <c r="L112" s="98">
        <f>IF($C$87="","",_xlfn.IFERROR(IF(HLOOKUP('[1]Соревнования'!$B$11,'[1]Разряды'!$AF$3:$BI$13,J112+1,FALSE)=0,"",HLOOKUP('[1]Соревнования'!$B$11,'[1]Разряды'!$AF$3:$BI$13,J112+1,FALSE)),""))</f>
      </c>
      <c r="M112" s="98" t="s">
        <v>16</v>
      </c>
      <c r="N112" s="98" t="s">
        <v>16</v>
      </c>
      <c r="O112" s="98" t="s">
        <v>16</v>
      </c>
    </row>
    <row r="113" spans="1:15" ht="51" customHeight="1" hidden="1">
      <c r="A113" s="28" t="str">
        <f t="shared" si="1"/>
        <v>z</v>
      </c>
      <c r="B113" s="87">
        <v>32</v>
      </c>
      <c r="C113" s="88">
        <f>_xlfn.IFERROR(VLOOKUP(B113,'[1]Длинная гонка'!$B$69:$N$100,3,FALSE),"")</f>
      </c>
      <c r="D113" s="88">
        <f>_xlfn.IFERROR(VLOOKUP(B113,'[1]Длинная гонка'!$B$69:$N$100,4,FALSE),"")</f>
      </c>
      <c r="E113" s="89">
        <f>_xlfn.IFERROR(VLOOKUP(B113,'[1]Длинная гонка'!$B$69:$N$100,5,FALSE),"")</f>
      </c>
      <c r="F113" s="90">
        <f>_xlfn.IFERROR(VLOOKUP(B113,'[1]Длинная гонка'!$B$69:$N$100,6,FALSE),"")</f>
      </c>
      <c r="G113" s="91">
        <f>_xlfn.IFERROR(VLOOKUP(B113,'[1]Длинная гонка'!$B$69:$N$100,9,FALSE),"")</f>
      </c>
      <c r="H113" s="91">
        <f>_xlfn.IFERROR(VLOOKUP(B113,'[1]Длинная гонка'!$B$69:$N$100,10,FALSE),"")</f>
      </c>
      <c r="I113" s="97">
        <f>_xlfn.IFERROR(VLOOKUP(B113,'[1]Длинная гонка'!$B$69:$N$100,11,FALSE),"")</f>
      </c>
      <c r="J113" s="98">
        <f>_xlfn.IFERROR(VLOOKUP(B113,'[1]Длинная гонка'!$B$69:$N$100,12,FALSE),"")</f>
      </c>
      <c r="K113" s="98">
        <f>_xlfn.IFERROR(VLOOKUP(B113,'[1]Длинная гонка'!$B$69:$N$100,13,FALSE),"")</f>
      </c>
      <c r="L113" s="98">
        <f>IF($C$87="","",_xlfn.IFERROR(IF(HLOOKUP('[1]Соревнования'!$B$11,'[1]Разряды'!$AF$3:$BI$13,J113+1,FALSE)=0,"",HLOOKUP('[1]Соревнования'!$B$11,'[1]Разряды'!$AF$3:$BI$13,J113+1,FALSE)),""))</f>
      </c>
      <c r="M113" s="98" t="s">
        <v>16</v>
      </c>
      <c r="N113" s="98" t="s">
        <v>16</v>
      </c>
      <c r="O113" s="98" t="s">
        <v>16</v>
      </c>
    </row>
    <row r="114" spans="1:15" s="65" customFormat="1" ht="12.75" hidden="1">
      <c r="A114" s="85" t="str">
        <f>IF(C115="","z","")</f>
        <v>z</v>
      </c>
      <c r="B114" s="86" t="str">
        <f>'[1]Соревнования'!B16</f>
        <v>R-4 женщины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96"/>
      <c r="N114" s="96"/>
      <c r="O114" s="96"/>
    </row>
    <row r="115" spans="1:15" ht="51" customHeight="1" hidden="1">
      <c r="A115" s="28" t="str">
        <f aca="true" t="shared" si="2" ref="A115:A146">IF(C115="","z","")</f>
        <v>z</v>
      </c>
      <c r="B115" s="87">
        <v>1</v>
      </c>
      <c r="C115" s="88">
        <f>_xlfn.IFERROR(VLOOKUP(B115,'[1]Длинная гонка'!$B$102:$N$133,3,FALSE),"")</f>
      </c>
      <c r="D115" s="88">
        <f>_xlfn.IFERROR(VLOOKUP(B115,'[1]Длинная гонка'!$B$102:$N$133,4,FALSE),"")</f>
      </c>
      <c r="E115" s="89">
        <f>_xlfn.IFERROR(VLOOKUP(B115,'[1]Длинная гонка'!$B$102:$N$133,5,FALSE),"")</f>
      </c>
      <c r="F115" s="90">
        <f>_xlfn.IFERROR(VLOOKUP(B115,'[1]Длинная гонка'!$B$102:$N$133,6,FALSE),"")</f>
      </c>
      <c r="G115" s="91">
        <f>_xlfn.IFERROR(VLOOKUP(B115,'[1]Длинная гонка'!$B$102:$N$133,9,FALSE),"")</f>
      </c>
      <c r="H115" s="91">
        <f>_xlfn.IFERROR(VLOOKUP(B115,'[1]Длинная гонка'!$B$102:$N$133,10,FALSE),"")</f>
      </c>
      <c r="I115" s="97">
        <f>_xlfn.IFERROR(VLOOKUP(B115,'[1]Длинная гонка'!$B$102:$N$133,11,FALSE),"")</f>
      </c>
      <c r="J115" s="98">
        <f>_xlfn.IFERROR(VLOOKUP(B115,'[1]Длинная гонка'!$B$102:$N$133,12,FALSE),"")</f>
      </c>
      <c r="K115" s="98">
        <f>_xlfn.IFERROR(VLOOKUP(B115,'[1]Длинная гонка'!$B$102:$N$133,13,FALSE),"")</f>
      </c>
      <c r="L115" s="98">
        <f>IF($C$120="","",_xlfn.IFERROR(IF(HLOOKUP('[1]Соревнования'!$B$11,'[1]Разряды'!$AF$3:$BI$13,J115+1,FALSE)=0,"",HLOOKUP('[1]Соревнования'!$B$11,'[1]Разряды'!$AF$3:$BI$13,J115+1,FALSE)),""))</f>
      </c>
      <c r="M115" s="98">
        <v>1</v>
      </c>
      <c r="N115" s="98">
        <v>400</v>
      </c>
      <c r="O115" s="98" t="s">
        <v>16</v>
      </c>
    </row>
    <row r="116" spans="1:15" ht="51" customHeight="1" hidden="1">
      <c r="A116" s="28" t="str">
        <f t="shared" si="2"/>
        <v>z</v>
      </c>
      <c r="B116" s="87">
        <v>2</v>
      </c>
      <c r="C116" s="88">
        <f>_xlfn.IFERROR(VLOOKUP(B116,'[1]Длинная гонка'!$B$102:$N$133,3,FALSE),"")</f>
      </c>
      <c r="D116" s="88">
        <f>_xlfn.IFERROR(VLOOKUP(B116,'[1]Длинная гонка'!$B$102:$N$133,4,FALSE),"")</f>
      </c>
      <c r="E116" s="89">
        <f>_xlfn.IFERROR(VLOOKUP(B116,'[1]Длинная гонка'!$B$102:$N$133,5,FALSE),"")</f>
      </c>
      <c r="F116" s="90">
        <f>_xlfn.IFERROR(VLOOKUP(B116,'[1]Длинная гонка'!$B$102:$N$133,6,FALSE),"")</f>
      </c>
      <c r="G116" s="91">
        <f>_xlfn.IFERROR(VLOOKUP(B116,'[1]Длинная гонка'!$B$102:$N$133,9,FALSE),"")</f>
      </c>
      <c r="H116" s="91">
        <f>_xlfn.IFERROR(VLOOKUP(B116,'[1]Длинная гонка'!$B$102:$N$133,10,FALSE),"")</f>
      </c>
      <c r="I116" s="97">
        <f>_xlfn.IFERROR(VLOOKUP(B116,'[1]Длинная гонка'!$B$102:$N$133,11,FALSE),"")</f>
      </c>
      <c r="J116" s="98">
        <f>_xlfn.IFERROR(VLOOKUP(B116,'[1]Длинная гонка'!$B$102:$N$133,12,FALSE),"")</f>
      </c>
      <c r="K116" s="98">
        <f>_xlfn.IFERROR(VLOOKUP(B116,'[1]Длинная гонка'!$B$102:$N$133,13,FALSE),"")</f>
      </c>
      <c r="L116" s="98">
        <f>IF($C$120="","",_xlfn.IFERROR(IF(HLOOKUP('[1]Соревнования'!$B$11,'[1]Разряды'!$AF$3:$BI$13,J116+1,FALSE)=0,"",HLOOKUP('[1]Соревнования'!$B$11,'[1]Разряды'!$AF$3:$BI$13,J116+1,FALSE)),""))</f>
      </c>
      <c r="M116" s="98">
        <v>2</v>
      </c>
      <c r="N116" s="98">
        <v>380</v>
      </c>
      <c r="O116" s="98" t="s">
        <v>16</v>
      </c>
    </row>
    <row r="117" spans="1:15" ht="51" customHeight="1" hidden="1">
      <c r="A117" s="28" t="str">
        <f t="shared" si="2"/>
        <v>z</v>
      </c>
      <c r="B117" s="87">
        <v>3</v>
      </c>
      <c r="C117" s="88">
        <f>_xlfn.IFERROR(VLOOKUP(B117,'[1]Длинная гонка'!$B$102:$N$133,3,FALSE),"")</f>
      </c>
      <c r="D117" s="88">
        <f>_xlfn.IFERROR(VLOOKUP(B117,'[1]Длинная гонка'!$B$102:$N$133,4,FALSE),"")</f>
      </c>
      <c r="E117" s="89">
        <f>_xlfn.IFERROR(VLOOKUP(B117,'[1]Длинная гонка'!$B$102:$N$133,5,FALSE),"")</f>
      </c>
      <c r="F117" s="90">
        <f>_xlfn.IFERROR(VLOOKUP(B117,'[1]Длинная гонка'!$B$102:$N$133,6,FALSE),"")</f>
      </c>
      <c r="G117" s="91">
        <f>_xlfn.IFERROR(VLOOKUP(B117,'[1]Длинная гонка'!$B$102:$N$133,9,FALSE),"")</f>
      </c>
      <c r="H117" s="91">
        <f>_xlfn.IFERROR(VLOOKUP(B117,'[1]Длинная гонка'!$B$102:$N$133,10,FALSE),"")</f>
      </c>
      <c r="I117" s="97">
        <f>_xlfn.IFERROR(VLOOKUP(B117,'[1]Длинная гонка'!$B$102:$N$133,11,FALSE),"")</f>
      </c>
      <c r="J117" s="98">
        <f>_xlfn.IFERROR(VLOOKUP(B117,'[1]Длинная гонка'!$B$102:$N$133,12,FALSE),"")</f>
      </c>
      <c r="K117" s="98">
        <f>_xlfn.IFERROR(VLOOKUP(B117,'[1]Длинная гонка'!$B$102:$N$133,13,FALSE),"")</f>
      </c>
      <c r="L117" s="98">
        <f>IF($C$120="","",_xlfn.IFERROR(IF(HLOOKUP('[1]Соревнования'!$B$11,'[1]Разряды'!$AF$3:$BI$13,J117+1,FALSE)=0,"",HLOOKUP('[1]Соревнования'!$B$11,'[1]Разряды'!$AF$3:$BI$13,J117+1,FALSE)),""))</f>
      </c>
      <c r="M117" s="98">
        <v>3</v>
      </c>
      <c r="N117" s="98">
        <v>360</v>
      </c>
      <c r="O117" s="98" t="s">
        <v>16</v>
      </c>
    </row>
    <row r="118" spans="1:15" ht="51" customHeight="1" hidden="1">
      <c r="A118" s="28" t="str">
        <f t="shared" si="2"/>
        <v>z</v>
      </c>
      <c r="B118" s="87">
        <v>4</v>
      </c>
      <c r="C118" s="88">
        <f>_xlfn.IFERROR(VLOOKUP(B118,'[1]Длинная гонка'!$B$102:$N$133,3,FALSE),"")</f>
      </c>
      <c r="D118" s="88">
        <f>_xlfn.IFERROR(VLOOKUP(B118,'[1]Длинная гонка'!$B$102:$N$133,4,FALSE),"")</f>
      </c>
      <c r="E118" s="89">
        <f>_xlfn.IFERROR(VLOOKUP(B118,'[1]Длинная гонка'!$B$102:$N$133,5,FALSE),"")</f>
      </c>
      <c r="F118" s="90">
        <f>_xlfn.IFERROR(VLOOKUP(B118,'[1]Длинная гонка'!$B$102:$N$133,6,FALSE),"")</f>
      </c>
      <c r="G118" s="91">
        <f>_xlfn.IFERROR(VLOOKUP(B118,'[1]Длинная гонка'!$B$102:$N$133,9,FALSE),"")</f>
      </c>
      <c r="H118" s="91">
        <f>_xlfn.IFERROR(VLOOKUP(B118,'[1]Длинная гонка'!$B$102:$N$133,10,FALSE),"")</f>
      </c>
      <c r="I118" s="97">
        <f>_xlfn.IFERROR(VLOOKUP(B118,'[1]Длинная гонка'!$B$102:$N$133,11,FALSE),"")</f>
      </c>
      <c r="J118" s="98">
        <f>_xlfn.IFERROR(VLOOKUP(B118,'[1]Длинная гонка'!$B$102:$N$133,12,FALSE),"")</f>
      </c>
      <c r="K118" s="98">
        <f>_xlfn.IFERROR(VLOOKUP(B118,'[1]Длинная гонка'!$B$102:$N$133,13,FALSE),"")</f>
      </c>
      <c r="L118" s="98">
        <f>IF($C$120="","",_xlfn.IFERROR(IF(HLOOKUP('[1]Соревнования'!$B$11,'[1]Разряды'!$AF$3:$BI$13,J118+1,FALSE)=0,"",HLOOKUP('[1]Соревнования'!$B$11,'[1]Разряды'!$AF$3:$BI$13,J118+1,FALSE)),""))</f>
      </c>
      <c r="M118" s="98" t="s">
        <v>17</v>
      </c>
      <c r="N118" s="98">
        <v>0</v>
      </c>
      <c r="O118" s="98" t="s">
        <v>16</v>
      </c>
    </row>
    <row r="119" spans="1:15" ht="51" customHeight="1" hidden="1">
      <c r="A119" s="28" t="str">
        <f t="shared" si="2"/>
        <v>z</v>
      </c>
      <c r="B119" s="101">
        <v>5</v>
      </c>
      <c r="C119" s="102">
        <f>_xlfn.IFERROR(VLOOKUP(B119,'[1]Длинная гонка'!$B$102:$N$133,3,FALSE),"")</f>
      </c>
      <c r="D119" s="102">
        <f>_xlfn.IFERROR(VLOOKUP(B119,'[1]Длинная гонка'!$B$102:$N$133,4,FALSE),"")</f>
      </c>
      <c r="E119" s="103">
        <f>_xlfn.IFERROR(VLOOKUP(B119,'[1]Длинная гонка'!$B$102:$N$133,5,FALSE),"")</f>
      </c>
      <c r="F119" s="104">
        <f>_xlfn.IFERROR(VLOOKUP(B119,'[1]Длинная гонка'!$B$102:$N$133,6,FALSE),"")</f>
      </c>
      <c r="G119" s="105">
        <f>_xlfn.IFERROR(VLOOKUP(B119,'[1]Длинная гонка'!$B$102:$N$133,9,FALSE),"")</f>
      </c>
      <c r="H119" s="105">
        <f>_xlfn.IFERROR(VLOOKUP(B119,'[1]Длинная гонка'!$B$102:$N$133,10,FALSE),"")</f>
      </c>
      <c r="I119" s="106">
        <f>_xlfn.IFERROR(VLOOKUP(B119,'[1]Длинная гонка'!$B$102:$N$133,11,FALSE),"")</f>
      </c>
      <c r="J119" s="107">
        <f>_xlfn.IFERROR(VLOOKUP(B119,'[1]Длинная гонка'!$B$102:$N$133,12,FALSE),"")</f>
      </c>
      <c r="K119" s="107">
        <f>_xlfn.IFERROR(VLOOKUP(B119,'[1]Длинная гонка'!$B$102:$N$133,13,FALSE),"")</f>
      </c>
      <c r="L119" s="107">
        <f>IF($C$120="","",_xlfn.IFERROR(IF(HLOOKUP('[1]Соревнования'!$B$11,'[1]Разряды'!$AF$3:$BI$13,J119+1,FALSE)=0,"",HLOOKUP('[1]Соревнования'!$B$11,'[1]Разряды'!$AF$3:$BI$13,J119+1,FALSE)),""))</f>
      </c>
      <c r="M119" s="107" t="s">
        <v>16</v>
      </c>
      <c r="N119" s="107" t="s">
        <v>16</v>
      </c>
      <c r="O119" s="107" t="s">
        <v>16</v>
      </c>
    </row>
    <row r="120" spans="1:15" ht="51" customHeight="1" hidden="1">
      <c r="A120" s="28" t="str">
        <f t="shared" si="2"/>
        <v>z</v>
      </c>
      <c r="B120" s="101">
        <v>6</v>
      </c>
      <c r="C120" s="102">
        <f>_xlfn.IFERROR(VLOOKUP(B120,'[1]Длинная гонка'!$B$102:$N$133,3,FALSE),"")</f>
      </c>
      <c r="D120" s="102">
        <f>_xlfn.IFERROR(VLOOKUP(B120,'[1]Длинная гонка'!$B$102:$N$133,4,FALSE),"")</f>
      </c>
      <c r="E120" s="103">
        <f>_xlfn.IFERROR(VLOOKUP(B120,'[1]Длинная гонка'!$B$102:$N$133,5,FALSE),"")</f>
      </c>
      <c r="F120" s="104">
        <f>_xlfn.IFERROR(VLOOKUP(B120,'[1]Длинная гонка'!$B$102:$N$133,6,FALSE),"")</f>
      </c>
      <c r="G120" s="105" t="s">
        <v>37</v>
      </c>
      <c r="H120" s="105">
        <f>_xlfn.IFERROR(VLOOKUP(B120,'[1]Длинная гонка'!$B$102:$N$133,10,FALSE),"")</f>
      </c>
      <c r="I120" s="105" t="s">
        <v>37</v>
      </c>
      <c r="J120" s="107">
        <f>_xlfn.IFERROR(VLOOKUP(B120,'[1]Длинная гонка'!$B$102:$N$133,12,FALSE),"")</f>
      </c>
      <c r="K120" s="107">
        <f>_xlfn.IFERROR(VLOOKUP(B120,'[1]Длинная гонка'!$B$102:$N$133,13,FALSE),"")</f>
      </c>
      <c r="L120" s="107"/>
      <c r="M120" s="107" t="s">
        <v>16</v>
      </c>
      <c r="N120" s="107" t="s">
        <v>16</v>
      </c>
      <c r="O120" s="107"/>
    </row>
    <row r="121" spans="1:15" ht="51" customHeight="1" hidden="1">
      <c r="A121" s="28" t="str">
        <f t="shared" si="2"/>
        <v>z</v>
      </c>
      <c r="B121" s="101">
        <v>7</v>
      </c>
      <c r="C121" s="102">
        <f>_xlfn.IFERROR(VLOOKUP(B121,'[1]Длинная гонка'!$B$102:$N$133,3,FALSE),"")</f>
      </c>
      <c r="D121" s="102">
        <f>_xlfn.IFERROR(VLOOKUP(B121,'[1]Длинная гонка'!$B$102:$N$133,4,FALSE),"")</f>
      </c>
      <c r="E121" s="103">
        <f>_xlfn.IFERROR(VLOOKUP(B121,'[1]Длинная гонка'!$B$102:$N$133,5,FALSE),"")</f>
      </c>
      <c r="F121" s="104">
        <f>_xlfn.IFERROR(VLOOKUP(B121,'[1]Длинная гонка'!$B$102:$N$133,6,FALSE),"")</f>
      </c>
      <c r="G121" s="105">
        <f>_xlfn.IFERROR(VLOOKUP(B121,'[1]Длинная гонка'!$B$102:$N$133,9,FALSE),"")</f>
      </c>
      <c r="H121" s="105">
        <f>_xlfn.IFERROR(VLOOKUP(B121,'[1]Длинная гонка'!$B$102:$N$133,10,FALSE),"")</f>
      </c>
      <c r="I121" s="106">
        <f>_xlfn.IFERROR(VLOOKUP(B121,'[1]Длинная гонка'!$B$102:$N$133,11,FALSE),"")</f>
      </c>
      <c r="J121" s="107">
        <f>_xlfn.IFERROR(VLOOKUP(B121,'[1]Длинная гонка'!$B$102:$N$133,12,FALSE),"")</f>
      </c>
      <c r="K121" s="107">
        <f>_xlfn.IFERROR(VLOOKUP(B121,'[1]Длинная гонка'!$B$102:$N$133,13,FALSE),"")</f>
      </c>
      <c r="L121" s="107">
        <f>IF($C$120="","",_xlfn.IFERROR(IF(HLOOKUP('[1]Соревнования'!$B$11,'[1]Разряды'!$AF$3:$BI$13,J121+1,FALSE)=0,"",HLOOKUP('[1]Соревнования'!$B$11,'[1]Разряды'!$AF$3:$BI$13,J121+1,FALSE)),""))</f>
      </c>
      <c r="M121" s="107" t="s">
        <v>16</v>
      </c>
      <c r="N121" s="107" t="s">
        <v>16</v>
      </c>
      <c r="O121" s="107" t="s">
        <v>16</v>
      </c>
    </row>
    <row r="122" spans="1:15" ht="51" customHeight="1" hidden="1">
      <c r="A122" s="28" t="str">
        <f t="shared" si="2"/>
        <v>z</v>
      </c>
      <c r="B122" s="101">
        <v>8</v>
      </c>
      <c r="C122" s="102">
        <f>_xlfn.IFERROR(VLOOKUP(B122,'[1]Длинная гонка'!$B$102:$N$133,3,FALSE),"")</f>
      </c>
      <c r="D122" s="102">
        <f>_xlfn.IFERROR(VLOOKUP(B122,'[1]Длинная гонка'!$B$102:$N$133,4,FALSE),"")</f>
      </c>
      <c r="E122" s="103">
        <f>_xlfn.IFERROR(VLOOKUP(B122,'[1]Длинная гонка'!$B$102:$N$133,5,FALSE),"")</f>
      </c>
      <c r="F122" s="104">
        <f>_xlfn.IFERROR(VLOOKUP(B122,'[1]Длинная гонка'!$B$102:$N$133,6,FALSE),"")</f>
      </c>
      <c r="G122" s="105">
        <f>_xlfn.IFERROR(VLOOKUP(B122,'[1]Длинная гонка'!$B$102:$N$133,9,FALSE),"")</f>
      </c>
      <c r="H122" s="105">
        <f>_xlfn.IFERROR(VLOOKUP(B122,'[1]Длинная гонка'!$B$102:$N$133,10,FALSE),"")</f>
      </c>
      <c r="I122" s="106">
        <f>_xlfn.IFERROR(VLOOKUP(B122,'[1]Длинная гонка'!$B$102:$N$133,11,FALSE),"")</f>
      </c>
      <c r="J122" s="107">
        <f>_xlfn.IFERROR(VLOOKUP(B122,'[1]Длинная гонка'!$B$102:$N$133,12,FALSE),"")</f>
      </c>
      <c r="K122" s="107">
        <f>_xlfn.IFERROR(VLOOKUP(B122,'[1]Длинная гонка'!$B$102:$N$133,13,FALSE),"")</f>
      </c>
      <c r="L122" s="107">
        <f>IF($C$120="","",_xlfn.IFERROR(IF(HLOOKUP('[1]Соревнования'!$B$11,'[1]Разряды'!$AF$3:$BI$13,J122+1,FALSE)=0,"",HLOOKUP('[1]Соревнования'!$B$11,'[1]Разряды'!$AF$3:$BI$13,J122+1,FALSE)),""))</f>
      </c>
      <c r="M122" s="107" t="s">
        <v>16</v>
      </c>
      <c r="N122" s="107" t="s">
        <v>16</v>
      </c>
      <c r="O122" s="107" t="s">
        <v>16</v>
      </c>
    </row>
    <row r="123" spans="1:15" ht="51" customHeight="1" hidden="1">
      <c r="A123" s="28" t="str">
        <f t="shared" si="2"/>
        <v>z</v>
      </c>
      <c r="B123" s="101">
        <v>9</v>
      </c>
      <c r="C123" s="102">
        <f>_xlfn.IFERROR(VLOOKUP(B123,'[1]Длинная гонка'!$B$102:$N$133,3,FALSE),"")</f>
      </c>
      <c r="D123" s="102">
        <f>_xlfn.IFERROR(VLOOKUP(B123,'[1]Длинная гонка'!$B$102:$N$133,4,FALSE),"")</f>
      </c>
      <c r="E123" s="103">
        <f>_xlfn.IFERROR(VLOOKUP(B123,'[1]Длинная гонка'!$B$102:$N$133,5,FALSE),"")</f>
      </c>
      <c r="F123" s="104">
        <f>_xlfn.IFERROR(VLOOKUP(B123,'[1]Длинная гонка'!$B$102:$N$133,6,FALSE),"")</f>
      </c>
      <c r="G123" s="105">
        <f>_xlfn.IFERROR(VLOOKUP(B123,'[1]Длинная гонка'!$B$102:$N$133,9,FALSE),"")</f>
      </c>
      <c r="H123" s="105">
        <f>_xlfn.IFERROR(VLOOKUP(B123,'[1]Длинная гонка'!$B$102:$N$133,10,FALSE),"")</f>
      </c>
      <c r="I123" s="106">
        <f>_xlfn.IFERROR(VLOOKUP(B123,'[1]Длинная гонка'!$B$102:$N$133,11,FALSE),"")</f>
      </c>
      <c r="J123" s="107">
        <f>_xlfn.IFERROR(VLOOKUP(B123,'[1]Длинная гонка'!$B$102:$N$133,12,FALSE),"")</f>
      </c>
      <c r="K123" s="107">
        <f>_xlfn.IFERROR(VLOOKUP(B123,'[1]Длинная гонка'!$B$102:$N$133,13,FALSE),"")</f>
      </c>
      <c r="L123" s="107">
        <f>IF($C$120="","",_xlfn.IFERROR(IF(HLOOKUP('[1]Соревнования'!$B$11,'[1]Разряды'!$AF$3:$BI$13,J123+1,FALSE)=0,"",HLOOKUP('[1]Соревнования'!$B$11,'[1]Разряды'!$AF$3:$BI$13,J123+1,FALSE)),""))</f>
      </c>
      <c r="M123" s="107" t="s">
        <v>16</v>
      </c>
      <c r="N123" s="107" t="s">
        <v>16</v>
      </c>
      <c r="O123" s="107" t="s">
        <v>16</v>
      </c>
    </row>
    <row r="124" spans="1:15" ht="51" customHeight="1" hidden="1">
      <c r="A124" s="28" t="str">
        <f t="shared" si="2"/>
        <v>z</v>
      </c>
      <c r="B124" s="101">
        <v>10</v>
      </c>
      <c r="C124" s="102">
        <f>_xlfn.IFERROR(VLOOKUP(B124,'[1]Длинная гонка'!$B$102:$N$133,3,FALSE),"")</f>
      </c>
      <c r="D124" s="102">
        <f>_xlfn.IFERROR(VLOOKUP(B124,'[1]Длинная гонка'!$B$102:$N$133,4,FALSE),"")</f>
      </c>
      <c r="E124" s="103">
        <f>_xlfn.IFERROR(VLOOKUP(B124,'[1]Длинная гонка'!$B$102:$N$133,5,FALSE),"")</f>
      </c>
      <c r="F124" s="104">
        <f>_xlfn.IFERROR(VLOOKUP(B124,'[1]Длинная гонка'!$B$102:$N$133,6,FALSE),"")</f>
      </c>
      <c r="G124" s="105">
        <f>_xlfn.IFERROR(VLOOKUP(B124,'[1]Длинная гонка'!$B$102:$N$133,9,FALSE),"")</f>
      </c>
      <c r="H124" s="105">
        <f>_xlfn.IFERROR(VLOOKUP(B124,'[1]Длинная гонка'!$B$102:$N$133,10,FALSE),"")</f>
      </c>
      <c r="I124" s="106">
        <f>_xlfn.IFERROR(VLOOKUP(B124,'[1]Длинная гонка'!$B$102:$N$133,11,FALSE),"")</f>
      </c>
      <c r="J124" s="107">
        <f>_xlfn.IFERROR(VLOOKUP(B124,'[1]Длинная гонка'!$B$102:$N$133,12,FALSE),"")</f>
      </c>
      <c r="K124" s="107">
        <f>_xlfn.IFERROR(VLOOKUP(B124,'[1]Длинная гонка'!$B$102:$N$133,13,FALSE),"")</f>
      </c>
      <c r="L124" s="107">
        <f>IF($C$120="","",_xlfn.IFERROR(IF(HLOOKUP('[1]Соревнования'!$B$11,'[1]Разряды'!$AF$3:$BI$13,J124+1,FALSE)=0,"",HLOOKUP('[1]Соревнования'!$B$11,'[1]Разряды'!$AF$3:$BI$13,J124+1,FALSE)),""))</f>
      </c>
      <c r="M124" s="107" t="s">
        <v>16</v>
      </c>
      <c r="N124" s="107" t="s">
        <v>16</v>
      </c>
      <c r="O124" s="107" t="s">
        <v>16</v>
      </c>
    </row>
    <row r="125" spans="1:15" ht="51" customHeight="1" hidden="1">
      <c r="A125" s="28" t="str">
        <f t="shared" si="2"/>
        <v>z</v>
      </c>
      <c r="B125" s="101">
        <v>11</v>
      </c>
      <c r="C125" s="102">
        <f>_xlfn.IFERROR(VLOOKUP(B125,'[1]Длинная гонка'!$B$102:$N$133,3,FALSE),"")</f>
      </c>
      <c r="D125" s="102">
        <f>_xlfn.IFERROR(VLOOKUP(B125,'[1]Длинная гонка'!$B$102:$N$133,4,FALSE),"")</f>
      </c>
      <c r="E125" s="103">
        <f>_xlfn.IFERROR(VLOOKUP(B125,'[1]Длинная гонка'!$B$102:$N$133,5,FALSE),"")</f>
      </c>
      <c r="F125" s="104">
        <f>_xlfn.IFERROR(VLOOKUP(B125,'[1]Длинная гонка'!$B$102:$N$133,6,FALSE),"")</f>
      </c>
      <c r="G125" s="105">
        <f>_xlfn.IFERROR(VLOOKUP(B125,'[1]Длинная гонка'!$B$102:$N$133,9,FALSE),"")</f>
      </c>
      <c r="H125" s="105">
        <f>_xlfn.IFERROR(VLOOKUP(B125,'[1]Длинная гонка'!$B$102:$N$133,10,FALSE),"")</f>
      </c>
      <c r="I125" s="106">
        <f>_xlfn.IFERROR(VLOOKUP(B125,'[1]Длинная гонка'!$B$102:$N$133,11,FALSE),"")</f>
      </c>
      <c r="J125" s="107">
        <f>_xlfn.IFERROR(VLOOKUP(B125,'[1]Длинная гонка'!$B$102:$N$133,12,FALSE),"")</f>
      </c>
      <c r="K125" s="107">
        <f>_xlfn.IFERROR(VLOOKUP(B125,'[1]Длинная гонка'!$B$102:$N$133,13,FALSE),"")</f>
      </c>
      <c r="L125" s="107">
        <f>IF($C$120="","",_xlfn.IFERROR(IF(HLOOKUP('[1]Соревнования'!$B$11,'[1]Разряды'!$AF$3:$BI$13,J125+1,FALSE)=0,"",HLOOKUP('[1]Соревнования'!$B$11,'[1]Разряды'!$AF$3:$BI$13,J125+1,FALSE)),""))</f>
      </c>
      <c r="M125" s="107" t="s">
        <v>16</v>
      </c>
      <c r="N125" s="107" t="s">
        <v>16</v>
      </c>
      <c r="O125" s="107" t="s">
        <v>16</v>
      </c>
    </row>
    <row r="126" spans="1:15" ht="51" customHeight="1" hidden="1">
      <c r="A126" s="28" t="str">
        <f t="shared" si="2"/>
        <v>z</v>
      </c>
      <c r="B126" s="101">
        <v>12</v>
      </c>
      <c r="C126" s="102">
        <f>_xlfn.IFERROR(VLOOKUP(B126,'[1]Длинная гонка'!$B$102:$N$133,3,FALSE),"")</f>
      </c>
      <c r="D126" s="102">
        <f>_xlfn.IFERROR(VLOOKUP(B126,'[1]Длинная гонка'!$B$102:$N$133,4,FALSE),"")</f>
      </c>
      <c r="E126" s="103">
        <f>_xlfn.IFERROR(VLOOKUP(B126,'[1]Длинная гонка'!$B$102:$N$133,5,FALSE),"")</f>
      </c>
      <c r="F126" s="104">
        <f>_xlfn.IFERROR(VLOOKUP(B126,'[1]Длинная гонка'!$B$102:$N$133,6,FALSE),"")</f>
      </c>
      <c r="G126" s="105">
        <f>_xlfn.IFERROR(VLOOKUP(B126,'[1]Длинная гонка'!$B$102:$N$133,9,FALSE),"")</f>
      </c>
      <c r="H126" s="105">
        <f>_xlfn.IFERROR(VLOOKUP(B126,'[1]Длинная гонка'!$B$102:$N$133,10,FALSE),"")</f>
      </c>
      <c r="I126" s="106">
        <f>_xlfn.IFERROR(VLOOKUP(B126,'[1]Длинная гонка'!$B$102:$N$133,11,FALSE),"")</f>
      </c>
      <c r="J126" s="107">
        <f>_xlfn.IFERROR(VLOOKUP(B126,'[1]Длинная гонка'!$B$102:$N$133,12,FALSE),"")</f>
      </c>
      <c r="K126" s="107">
        <f>_xlfn.IFERROR(VLOOKUP(B126,'[1]Длинная гонка'!$B$102:$N$133,13,FALSE),"")</f>
      </c>
      <c r="L126" s="107">
        <f>IF($C$120="","",_xlfn.IFERROR(IF(HLOOKUP('[1]Соревнования'!$B$11,'[1]Разряды'!$AF$3:$BI$13,J126+1,FALSE)=0,"",HLOOKUP('[1]Соревнования'!$B$11,'[1]Разряды'!$AF$3:$BI$13,J126+1,FALSE)),""))</f>
      </c>
      <c r="M126" s="107" t="s">
        <v>16</v>
      </c>
      <c r="N126" s="107" t="s">
        <v>16</v>
      </c>
      <c r="O126" s="107" t="s">
        <v>16</v>
      </c>
    </row>
    <row r="127" spans="1:15" ht="51" customHeight="1" hidden="1">
      <c r="A127" s="28" t="str">
        <f t="shared" si="2"/>
        <v>z</v>
      </c>
      <c r="B127" s="101">
        <v>13</v>
      </c>
      <c r="C127" s="102">
        <f>_xlfn.IFERROR(VLOOKUP(B127,'[1]Длинная гонка'!$B$102:$N$133,3,FALSE),"")</f>
      </c>
      <c r="D127" s="102">
        <f>_xlfn.IFERROR(VLOOKUP(B127,'[1]Длинная гонка'!$B$102:$N$133,4,FALSE),"")</f>
      </c>
      <c r="E127" s="103">
        <f>_xlfn.IFERROR(VLOOKUP(B127,'[1]Длинная гонка'!$B$102:$N$133,5,FALSE),"")</f>
      </c>
      <c r="F127" s="104">
        <f>_xlfn.IFERROR(VLOOKUP(B127,'[1]Длинная гонка'!$B$102:$N$133,6,FALSE),"")</f>
      </c>
      <c r="G127" s="105">
        <f>_xlfn.IFERROR(VLOOKUP(B127,'[1]Длинная гонка'!$B$102:$N$133,9,FALSE),"")</f>
      </c>
      <c r="H127" s="105">
        <f>_xlfn.IFERROR(VLOOKUP(B127,'[1]Длинная гонка'!$B$102:$N$133,10,FALSE),"")</f>
      </c>
      <c r="I127" s="106">
        <f>_xlfn.IFERROR(VLOOKUP(B127,'[1]Длинная гонка'!$B$102:$N$133,11,FALSE),"")</f>
      </c>
      <c r="J127" s="107">
        <f>_xlfn.IFERROR(VLOOKUP(B127,'[1]Длинная гонка'!$B$102:$N$133,12,FALSE),"")</f>
      </c>
      <c r="K127" s="107">
        <f>_xlfn.IFERROR(VLOOKUP(B127,'[1]Длинная гонка'!$B$102:$N$133,13,FALSE),"")</f>
      </c>
      <c r="L127" s="107">
        <f>IF($C$120="","",_xlfn.IFERROR(IF(HLOOKUP('[1]Соревнования'!$B$11,'[1]Разряды'!$AF$3:$BI$13,J127+1,FALSE)=0,"",HLOOKUP('[1]Соревнования'!$B$11,'[1]Разряды'!$AF$3:$BI$13,J127+1,FALSE)),""))</f>
      </c>
      <c r="M127" s="107" t="s">
        <v>16</v>
      </c>
      <c r="N127" s="107" t="s">
        <v>16</v>
      </c>
      <c r="O127" s="107" t="s">
        <v>16</v>
      </c>
    </row>
    <row r="128" spans="1:15" ht="51" customHeight="1" hidden="1">
      <c r="A128" s="28" t="str">
        <f t="shared" si="2"/>
        <v>z</v>
      </c>
      <c r="B128" s="101">
        <v>14</v>
      </c>
      <c r="C128" s="102">
        <f>_xlfn.IFERROR(VLOOKUP(B128,'[1]Длинная гонка'!$B$102:$N$133,3,FALSE),"")</f>
      </c>
      <c r="D128" s="102">
        <f>_xlfn.IFERROR(VLOOKUP(B128,'[1]Длинная гонка'!$B$102:$N$133,4,FALSE),"")</f>
      </c>
      <c r="E128" s="103">
        <f>_xlfn.IFERROR(VLOOKUP(B128,'[1]Длинная гонка'!$B$102:$N$133,5,FALSE),"")</f>
      </c>
      <c r="F128" s="104">
        <f>_xlfn.IFERROR(VLOOKUP(B128,'[1]Длинная гонка'!$B$102:$N$133,6,FALSE),"")</f>
      </c>
      <c r="G128" s="105">
        <f>_xlfn.IFERROR(VLOOKUP(B128,'[1]Длинная гонка'!$B$102:$N$133,9,FALSE),"")</f>
      </c>
      <c r="H128" s="105">
        <f>_xlfn.IFERROR(VLOOKUP(B128,'[1]Длинная гонка'!$B$102:$N$133,10,FALSE),"")</f>
      </c>
      <c r="I128" s="106">
        <f>_xlfn.IFERROR(VLOOKUP(B128,'[1]Длинная гонка'!$B$102:$N$133,11,FALSE),"")</f>
      </c>
      <c r="J128" s="107">
        <f>_xlfn.IFERROR(VLOOKUP(B128,'[1]Длинная гонка'!$B$102:$N$133,12,FALSE),"")</f>
      </c>
      <c r="K128" s="107">
        <f>_xlfn.IFERROR(VLOOKUP(B128,'[1]Длинная гонка'!$B$102:$N$133,13,FALSE),"")</f>
      </c>
      <c r="L128" s="107">
        <f>IF($C$120="","",_xlfn.IFERROR(IF(HLOOKUP('[1]Соревнования'!$B$11,'[1]Разряды'!$AF$3:$BI$13,J128+1,FALSE)=0,"",HLOOKUP('[1]Соревнования'!$B$11,'[1]Разряды'!$AF$3:$BI$13,J128+1,FALSE)),""))</f>
      </c>
      <c r="M128" s="107" t="s">
        <v>16</v>
      </c>
      <c r="N128" s="107" t="s">
        <v>16</v>
      </c>
      <c r="O128" s="107" t="s">
        <v>16</v>
      </c>
    </row>
    <row r="129" spans="1:15" ht="51" customHeight="1" hidden="1">
      <c r="A129" s="28" t="str">
        <f t="shared" si="2"/>
        <v>z</v>
      </c>
      <c r="B129" s="101">
        <v>15</v>
      </c>
      <c r="C129" s="102">
        <f>_xlfn.IFERROR(VLOOKUP(B129,'[1]Длинная гонка'!$B$102:$N$133,3,FALSE),"")</f>
      </c>
      <c r="D129" s="102">
        <f>_xlfn.IFERROR(VLOOKUP(B129,'[1]Длинная гонка'!$B$102:$N$133,4,FALSE),"")</f>
      </c>
      <c r="E129" s="103">
        <f>_xlfn.IFERROR(VLOOKUP(B129,'[1]Длинная гонка'!$B$102:$N$133,5,FALSE),"")</f>
      </c>
      <c r="F129" s="104">
        <f>_xlfn.IFERROR(VLOOKUP(B129,'[1]Длинная гонка'!$B$102:$N$133,6,FALSE),"")</f>
      </c>
      <c r="G129" s="105">
        <f>_xlfn.IFERROR(VLOOKUP(B129,'[1]Длинная гонка'!$B$102:$N$133,9,FALSE),"")</f>
      </c>
      <c r="H129" s="105">
        <f>_xlfn.IFERROR(VLOOKUP(B129,'[1]Длинная гонка'!$B$102:$N$133,10,FALSE),"")</f>
      </c>
      <c r="I129" s="106">
        <f>_xlfn.IFERROR(VLOOKUP(B129,'[1]Длинная гонка'!$B$102:$N$133,11,FALSE),"")</f>
      </c>
      <c r="J129" s="107">
        <f>_xlfn.IFERROR(VLOOKUP(B129,'[1]Длинная гонка'!$B$102:$N$133,12,FALSE),"")</f>
      </c>
      <c r="K129" s="107">
        <f>_xlfn.IFERROR(VLOOKUP(B129,'[1]Длинная гонка'!$B$102:$N$133,13,FALSE),"")</f>
      </c>
      <c r="L129" s="107">
        <f>IF($C$120="","",_xlfn.IFERROR(IF(HLOOKUP('[1]Соревнования'!$B$11,'[1]Разряды'!$AF$3:$BI$13,J129+1,FALSE)=0,"",HLOOKUP('[1]Соревнования'!$B$11,'[1]Разряды'!$AF$3:$BI$13,J129+1,FALSE)),""))</f>
      </c>
      <c r="M129" s="107" t="s">
        <v>16</v>
      </c>
      <c r="N129" s="107" t="s">
        <v>16</v>
      </c>
      <c r="O129" s="107" t="s">
        <v>16</v>
      </c>
    </row>
    <row r="130" spans="1:15" ht="51" customHeight="1" hidden="1">
      <c r="A130" s="28" t="str">
        <f t="shared" si="2"/>
        <v>z</v>
      </c>
      <c r="B130" s="101">
        <v>16</v>
      </c>
      <c r="C130" s="102">
        <f>_xlfn.IFERROR(VLOOKUP(B130,'[1]Длинная гонка'!$B$102:$N$133,3,FALSE),"")</f>
      </c>
      <c r="D130" s="102">
        <f>_xlfn.IFERROR(VLOOKUP(B130,'[1]Длинная гонка'!$B$102:$N$133,4,FALSE),"")</f>
      </c>
      <c r="E130" s="103">
        <f>_xlfn.IFERROR(VLOOKUP(B130,'[1]Длинная гонка'!$B$102:$N$133,5,FALSE),"")</f>
      </c>
      <c r="F130" s="104">
        <f>_xlfn.IFERROR(VLOOKUP(B130,'[1]Длинная гонка'!$B$102:$N$133,6,FALSE),"")</f>
      </c>
      <c r="G130" s="105">
        <f>_xlfn.IFERROR(VLOOKUP(B130,'[1]Длинная гонка'!$B$102:$N$133,9,FALSE),"")</f>
      </c>
      <c r="H130" s="105">
        <f>_xlfn.IFERROR(VLOOKUP(B130,'[1]Длинная гонка'!$B$102:$N$133,10,FALSE),"")</f>
      </c>
      <c r="I130" s="106">
        <f>_xlfn.IFERROR(VLOOKUP(B130,'[1]Длинная гонка'!$B$102:$N$133,11,FALSE),"")</f>
      </c>
      <c r="J130" s="107">
        <f>_xlfn.IFERROR(VLOOKUP(B130,'[1]Длинная гонка'!$B$102:$N$133,12,FALSE),"")</f>
      </c>
      <c r="K130" s="107">
        <f>_xlfn.IFERROR(VLOOKUP(B130,'[1]Длинная гонка'!$B$102:$N$133,13,FALSE),"")</f>
      </c>
      <c r="L130" s="107">
        <f>IF($C$120="","",_xlfn.IFERROR(IF(HLOOKUP('[1]Соревнования'!$B$11,'[1]Разряды'!$AF$3:$BI$13,J130+1,FALSE)=0,"",HLOOKUP('[1]Соревнования'!$B$11,'[1]Разряды'!$AF$3:$BI$13,J130+1,FALSE)),""))</f>
      </c>
      <c r="M130" s="107" t="s">
        <v>16</v>
      </c>
      <c r="N130" s="107" t="s">
        <v>16</v>
      </c>
      <c r="O130" s="107" t="s">
        <v>16</v>
      </c>
    </row>
    <row r="131" spans="1:15" ht="51" customHeight="1" hidden="1">
      <c r="A131" s="28" t="str">
        <f t="shared" si="2"/>
        <v>z</v>
      </c>
      <c r="B131" s="101">
        <v>17</v>
      </c>
      <c r="C131" s="102">
        <f>_xlfn.IFERROR(VLOOKUP(B131,'[1]Длинная гонка'!$B$102:$N$133,3,FALSE),"")</f>
      </c>
      <c r="D131" s="102">
        <f>_xlfn.IFERROR(VLOOKUP(B131,'[1]Длинная гонка'!$B$102:$N$133,4,FALSE),"")</f>
      </c>
      <c r="E131" s="103">
        <f>_xlfn.IFERROR(VLOOKUP(B131,'[1]Длинная гонка'!$B$102:$N$133,5,FALSE),"")</f>
      </c>
      <c r="F131" s="104">
        <f>_xlfn.IFERROR(VLOOKUP(B131,'[1]Длинная гонка'!$B$102:$N$133,6,FALSE),"")</f>
      </c>
      <c r="G131" s="105">
        <f>_xlfn.IFERROR(VLOOKUP(B131,'[1]Длинная гонка'!$B$102:$N$133,9,FALSE),"")</f>
      </c>
      <c r="H131" s="105">
        <f>_xlfn.IFERROR(VLOOKUP(B131,'[1]Длинная гонка'!$B$102:$N$133,10,FALSE),"")</f>
      </c>
      <c r="I131" s="106">
        <f>_xlfn.IFERROR(VLOOKUP(B131,'[1]Длинная гонка'!$B$102:$N$133,11,FALSE),"")</f>
      </c>
      <c r="J131" s="107">
        <f>_xlfn.IFERROR(VLOOKUP(B131,'[1]Длинная гонка'!$B$102:$N$133,12,FALSE),"")</f>
      </c>
      <c r="K131" s="107">
        <f>_xlfn.IFERROR(VLOOKUP(B131,'[1]Длинная гонка'!$B$102:$N$133,13,FALSE),"")</f>
      </c>
      <c r="L131" s="107">
        <f>IF($C$120="","",_xlfn.IFERROR(IF(HLOOKUP('[1]Соревнования'!$B$11,'[1]Разряды'!$AF$3:$BI$13,J131+1,FALSE)=0,"",HLOOKUP('[1]Соревнования'!$B$11,'[1]Разряды'!$AF$3:$BI$13,J131+1,FALSE)),""))</f>
      </c>
      <c r="M131" s="107" t="s">
        <v>16</v>
      </c>
      <c r="N131" s="107" t="s">
        <v>16</v>
      </c>
      <c r="O131" s="107" t="s">
        <v>16</v>
      </c>
    </row>
    <row r="132" spans="1:15" ht="51" customHeight="1" hidden="1">
      <c r="A132" s="28" t="str">
        <f t="shared" si="2"/>
        <v>z</v>
      </c>
      <c r="B132" s="101">
        <v>18</v>
      </c>
      <c r="C132" s="102">
        <f>_xlfn.IFERROR(VLOOKUP(B132,'[1]Длинная гонка'!$B$102:$N$133,3,FALSE),"")</f>
      </c>
      <c r="D132" s="102">
        <f>_xlfn.IFERROR(VLOOKUP(B132,'[1]Длинная гонка'!$B$102:$N$133,4,FALSE),"")</f>
      </c>
      <c r="E132" s="103">
        <f>_xlfn.IFERROR(VLOOKUP(B132,'[1]Длинная гонка'!$B$102:$N$133,5,FALSE),"")</f>
      </c>
      <c r="F132" s="104">
        <f>_xlfn.IFERROR(VLOOKUP(B132,'[1]Длинная гонка'!$B$102:$N$133,6,FALSE),"")</f>
      </c>
      <c r="G132" s="105">
        <f>_xlfn.IFERROR(VLOOKUP(B132,'[1]Длинная гонка'!$B$102:$N$133,9,FALSE),"")</f>
      </c>
      <c r="H132" s="105">
        <f>_xlfn.IFERROR(VLOOKUP(B132,'[1]Длинная гонка'!$B$102:$N$133,10,FALSE),"")</f>
      </c>
      <c r="I132" s="106">
        <f>_xlfn.IFERROR(VLOOKUP(B132,'[1]Длинная гонка'!$B$102:$N$133,11,FALSE),"")</f>
      </c>
      <c r="J132" s="107">
        <f>_xlfn.IFERROR(VLOOKUP(B132,'[1]Длинная гонка'!$B$102:$N$133,12,FALSE),"")</f>
      </c>
      <c r="K132" s="107">
        <f>_xlfn.IFERROR(VLOOKUP(B132,'[1]Длинная гонка'!$B$102:$N$133,13,FALSE),"")</f>
      </c>
      <c r="L132" s="107">
        <f>IF($C$120="","",_xlfn.IFERROR(IF(HLOOKUP('[1]Соревнования'!$B$11,'[1]Разряды'!$AF$3:$BI$13,J132+1,FALSE)=0,"",HLOOKUP('[1]Соревнования'!$B$11,'[1]Разряды'!$AF$3:$BI$13,J132+1,FALSE)),""))</f>
      </c>
      <c r="M132" s="107" t="s">
        <v>16</v>
      </c>
      <c r="N132" s="107" t="s">
        <v>16</v>
      </c>
      <c r="O132" s="107" t="s">
        <v>16</v>
      </c>
    </row>
    <row r="133" spans="1:15" ht="51" customHeight="1" hidden="1">
      <c r="A133" s="28" t="str">
        <f t="shared" si="2"/>
        <v>z</v>
      </c>
      <c r="B133" s="101">
        <v>19</v>
      </c>
      <c r="C133" s="102">
        <f>_xlfn.IFERROR(VLOOKUP(B133,'[1]Длинная гонка'!$B$102:$N$133,3,FALSE),"")</f>
      </c>
      <c r="D133" s="102">
        <f>_xlfn.IFERROR(VLOOKUP(B133,'[1]Длинная гонка'!$B$102:$N$133,4,FALSE),"")</f>
      </c>
      <c r="E133" s="103">
        <f>_xlfn.IFERROR(VLOOKUP(B133,'[1]Длинная гонка'!$B$102:$N$133,5,FALSE),"")</f>
      </c>
      <c r="F133" s="104">
        <f>_xlfn.IFERROR(VLOOKUP(B133,'[1]Длинная гонка'!$B$102:$N$133,6,FALSE),"")</f>
      </c>
      <c r="G133" s="105">
        <f>_xlfn.IFERROR(VLOOKUP(B133,'[1]Длинная гонка'!$B$102:$N$133,9,FALSE),"")</f>
      </c>
      <c r="H133" s="105">
        <f>_xlfn.IFERROR(VLOOKUP(B133,'[1]Длинная гонка'!$B$102:$N$133,10,FALSE),"")</f>
      </c>
      <c r="I133" s="106">
        <f>_xlfn.IFERROR(VLOOKUP(B133,'[1]Длинная гонка'!$B$102:$N$133,11,FALSE),"")</f>
      </c>
      <c r="J133" s="107">
        <f>_xlfn.IFERROR(VLOOKUP(B133,'[1]Длинная гонка'!$B$102:$N$133,12,FALSE),"")</f>
      </c>
      <c r="K133" s="107">
        <f>_xlfn.IFERROR(VLOOKUP(B133,'[1]Длинная гонка'!$B$102:$N$133,13,FALSE),"")</f>
      </c>
      <c r="L133" s="107">
        <f>IF($C$120="","",_xlfn.IFERROR(IF(HLOOKUP('[1]Соревнования'!$B$11,'[1]Разряды'!$AF$3:$BI$13,J133+1,FALSE)=0,"",HLOOKUP('[1]Соревнования'!$B$11,'[1]Разряды'!$AF$3:$BI$13,J133+1,FALSE)),""))</f>
      </c>
      <c r="M133" s="107" t="s">
        <v>16</v>
      </c>
      <c r="N133" s="107" t="s">
        <v>16</v>
      </c>
      <c r="O133" s="107" t="s">
        <v>16</v>
      </c>
    </row>
    <row r="134" spans="1:15" ht="51" customHeight="1" hidden="1">
      <c r="A134" s="28" t="str">
        <f t="shared" si="2"/>
        <v>z</v>
      </c>
      <c r="B134" s="101">
        <v>20</v>
      </c>
      <c r="C134" s="102">
        <f>_xlfn.IFERROR(VLOOKUP(B134,'[1]Длинная гонка'!$B$102:$N$133,3,FALSE),"")</f>
      </c>
      <c r="D134" s="102">
        <f>_xlfn.IFERROR(VLOOKUP(B134,'[1]Длинная гонка'!$B$102:$N$133,4,FALSE),"")</f>
      </c>
      <c r="E134" s="103">
        <f>_xlfn.IFERROR(VLOOKUP(B134,'[1]Длинная гонка'!$B$102:$N$133,5,FALSE),"")</f>
      </c>
      <c r="F134" s="104">
        <f>_xlfn.IFERROR(VLOOKUP(B134,'[1]Длинная гонка'!$B$102:$N$133,6,FALSE),"")</f>
      </c>
      <c r="G134" s="105">
        <f>_xlfn.IFERROR(VLOOKUP(B134,'[1]Длинная гонка'!$B$102:$N$133,9,FALSE),"")</f>
      </c>
      <c r="H134" s="105">
        <f>_xlfn.IFERROR(VLOOKUP(B134,'[1]Длинная гонка'!$B$102:$N$133,10,FALSE),"")</f>
      </c>
      <c r="I134" s="106">
        <f>_xlfn.IFERROR(VLOOKUP(B134,'[1]Длинная гонка'!$B$102:$N$133,11,FALSE),"")</f>
      </c>
      <c r="J134" s="107">
        <f>_xlfn.IFERROR(VLOOKUP(B134,'[1]Длинная гонка'!$B$102:$N$133,12,FALSE),"")</f>
      </c>
      <c r="K134" s="107">
        <f>_xlfn.IFERROR(VLOOKUP(B134,'[1]Длинная гонка'!$B$102:$N$133,13,FALSE),"")</f>
      </c>
      <c r="L134" s="107">
        <f>IF($C$120="","",_xlfn.IFERROR(IF(HLOOKUP('[1]Соревнования'!$B$11,'[1]Разряды'!$AF$3:$BI$13,J134+1,FALSE)=0,"",HLOOKUP('[1]Соревнования'!$B$11,'[1]Разряды'!$AF$3:$BI$13,J134+1,FALSE)),""))</f>
      </c>
      <c r="M134" s="107" t="s">
        <v>16</v>
      </c>
      <c r="N134" s="107" t="s">
        <v>16</v>
      </c>
      <c r="O134" s="107" t="s">
        <v>16</v>
      </c>
    </row>
    <row r="135" spans="1:15" ht="51" customHeight="1" hidden="1">
      <c r="A135" s="28" t="str">
        <f t="shared" si="2"/>
        <v>z</v>
      </c>
      <c r="B135" s="101">
        <v>21</v>
      </c>
      <c r="C135" s="102">
        <f>_xlfn.IFERROR(VLOOKUP(B135,'[1]Длинная гонка'!$B$102:$N$133,3,FALSE),"")</f>
      </c>
      <c r="D135" s="102">
        <f>_xlfn.IFERROR(VLOOKUP(B135,'[1]Длинная гонка'!$B$102:$N$133,4,FALSE),"")</f>
      </c>
      <c r="E135" s="103">
        <f>_xlfn.IFERROR(VLOOKUP(B135,'[1]Длинная гонка'!$B$102:$N$133,5,FALSE),"")</f>
      </c>
      <c r="F135" s="104">
        <f>_xlfn.IFERROR(VLOOKUP(B135,'[1]Длинная гонка'!$B$102:$N$133,6,FALSE),"")</f>
      </c>
      <c r="G135" s="105">
        <f>_xlfn.IFERROR(VLOOKUP(B135,'[1]Длинная гонка'!$B$102:$N$133,9,FALSE),"")</f>
      </c>
      <c r="H135" s="105">
        <f>_xlfn.IFERROR(VLOOKUP(B135,'[1]Длинная гонка'!$B$102:$N$133,10,FALSE),"")</f>
      </c>
      <c r="I135" s="106">
        <f>_xlfn.IFERROR(VLOOKUP(B135,'[1]Длинная гонка'!$B$102:$N$133,11,FALSE),"")</f>
      </c>
      <c r="J135" s="107">
        <f>_xlfn.IFERROR(VLOOKUP(B135,'[1]Длинная гонка'!$B$102:$N$133,12,FALSE),"")</f>
      </c>
      <c r="K135" s="107">
        <f>_xlfn.IFERROR(VLOOKUP(B135,'[1]Длинная гонка'!$B$102:$N$133,13,FALSE),"")</f>
      </c>
      <c r="L135" s="107">
        <f>IF($C$120="","",_xlfn.IFERROR(IF(HLOOKUP('[1]Соревнования'!$B$11,'[1]Разряды'!$AF$3:$BI$13,J135+1,FALSE)=0,"",HLOOKUP('[1]Соревнования'!$B$11,'[1]Разряды'!$AF$3:$BI$13,J135+1,FALSE)),""))</f>
      </c>
      <c r="M135" s="107" t="s">
        <v>16</v>
      </c>
      <c r="N135" s="107" t="s">
        <v>16</v>
      </c>
      <c r="O135" s="107" t="s">
        <v>16</v>
      </c>
    </row>
    <row r="136" spans="1:15" ht="51" customHeight="1" hidden="1">
      <c r="A136" s="28" t="str">
        <f t="shared" si="2"/>
        <v>z</v>
      </c>
      <c r="B136" s="101">
        <v>22</v>
      </c>
      <c r="C136" s="102">
        <f>_xlfn.IFERROR(VLOOKUP(B136,'[1]Длинная гонка'!$B$102:$N$133,3,FALSE),"")</f>
      </c>
      <c r="D136" s="102">
        <f>_xlfn.IFERROR(VLOOKUP(B136,'[1]Длинная гонка'!$B$102:$N$133,4,FALSE),"")</f>
      </c>
      <c r="E136" s="103">
        <f>_xlfn.IFERROR(VLOOKUP(B136,'[1]Длинная гонка'!$B$102:$N$133,5,FALSE),"")</f>
      </c>
      <c r="F136" s="104">
        <f>_xlfn.IFERROR(VLOOKUP(B136,'[1]Длинная гонка'!$B$102:$N$133,6,FALSE),"")</f>
      </c>
      <c r="G136" s="105">
        <f>_xlfn.IFERROR(VLOOKUP(B136,'[1]Длинная гонка'!$B$102:$N$133,9,FALSE),"")</f>
      </c>
      <c r="H136" s="105">
        <f>_xlfn.IFERROR(VLOOKUP(B136,'[1]Длинная гонка'!$B$102:$N$133,10,FALSE),"")</f>
      </c>
      <c r="I136" s="106">
        <f>_xlfn.IFERROR(VLOOKUP(B136,'[1]Длинная гонка'!$B$102:$N$133,11,FALSE),"")</f>
      </c>
      <c r="J136" s="107">
        <f>_xlfn.IFERROR(VLOOKUP(B136,'[1]Длинная гонка'!$B$102:$N$133,12,FALSE),"")</f>
      </c>
      <c r="K136" s="107">
        <f>_xlfn.IFERROR(VLOOKUP(B136,'[1]Длинная гонка'!$B$102:$N$133,13,FALSE),"")</f>
      </c>
      <c r="L136" s="107">
        <f>IF($C$120="","",_xlfn.IFERROR(IF(HLOOKUP('[1]Соревнования'!$B$11,'[1]Разряды'!$AF$3:$BI$13,J136+1,FALSE)=0,"",HLOOKUP('[1]Соревнования'!$B$11,'[1]Разряды'!$AF$3:$BI$13,J136+1,FALSE)),""))</f>
      </c>
      <c r="M136" s="107" t="s">
        <v>16</v>
      </c>
      <c r="N136" s="107" t="s">
        <v>16</v>
      </c>
      <c r="O136" s="107" t="s">
        <v>16</v>
      </c>
    </row>
    <row r="137" spans="1:15" ht="51" customHeight="1" hidden="1">
      <c r="A137" s="28" t="str">
        <f t="shared" si="2"/>
        <v>z</v>
      </c>
      <c r="B137" s="101">
        <v>23</v>
      </c>
      <c r="C137" s="102">
        <f>_xlfn.IFERROR(VLOOKUP(B137,'[1]Длинная гонка'!$B$102:$N$133,3,FALSE),"")</f>
      </c>
      <c r="D137" s="102">
        <f>_xlfn.IFERROR(VLOOKUP(B137,'[1]Длинная гонка'!$B$102:$N$133,4,FALSE),"")</f>
      </c>
      <c r="E137" s="103">
        <f>_xlfn.IFERROR(VLOOKUP(B137,'[1]Длинная гонка'!$B$102:$N$133,5,FALSE),"")</f>
      </c>
      <c r="F137" s="104">
        <f>_xlfn.IFERROR(VLOOKUP(B137,'[1]Длинная гонка'!$B$102:$N$133,6,FALSE),"")</f>
      </c>
      <c r="G137" s="105">
        <f>_xlfn.IFERROR(VLOOKUP(B137,'[1]Длинная гонка'!$B$102:$N$133,9,FALSE),"")</f>
      </c>
      <c r="H137" s="105">
        <f>_xlfn.IFERROR(VLOOKUP(B137,'[1]Длинная гонка'!$B$102:$N$133,10,FALSE),"")</f>
      </c>
      <c r="I137" s="106">
        <f>_xlfn.IFERROR(VLOOKUP(B137,'[1]Длинная гонка'!$B$102:$N$133,11,FALSE),"")</f>
      </c>
      <c r="J137" s="107">
        <f>_xlfn.IFERROR(VLOOKUP(B137,'[1]Длинная гонка'!$B$102:$N$133,12,FALSE),"")</f>
      </c>
      <c r="K137" s="107">
        <f>_xlfn.IFERROR(VLOOKUP(B137,'[1]Длинная гонка'!$B$102:$N$133,13,FALSE),"")</f>
      </c>
      <c r="L137" s="107">
        <f>IF($C$120="","",_xlfn.IFERROR(IF(HLOOKUP('[1]Соревнования'!$B$11,'[1]Разряды'!$AF$3:$BI$13,J137+1,FALSE)=0,"",HLOOKUP('[1]Соревнования'!$B$11,'[1]Разряды'!$AF$3:$BI$13,J137+1,FALSE)),""))</f>
      </c>
      <c r="M137" s="107" t="s">
        <v>16</v>
      </c>
      <c r="N137" s="107" t="s">
        <v>16</v>
      </c>
      <c r="O137" s="107" t="s">
        <v>16</v>
      </c>
    </row>
    <row r="138" spans="1:15" ht="51" customHeight="1" hidden="1">
      <c r="A138" s="28" t="str">
        <f t="shared" si="2"/>
        <v>z</v>
      </c>
      <c r="B138" s="101">
        <v>24</v>
      </c>
      <c r="C138" s="102">
        <f>_xlfn.IFERROR(VLOOKUP(B138,'[1]Длинная гонка'!$B$102:$N$133,3,FALSE),"")</f>
      </c>
      <c r="D138" s="102">
        <f>_xlfn.IFERROR(VLOOKUP(B138,'[1]Длинная гонка'!$B$102:$N$133,4,FALSE),"")</f>
      </c>
      <c r="E138" s="103">
        <f>_xlfn.IFERROR(VLOOKUP(B138,'[1]Длинная гонка'!$B$102:$N$133,5,FALSE),"")</f>
      </c>
      <c r="F138" s="104">
        <f>_xlfn.IFERROR(VLOOKUP(B138,'[1]Длинная гонка'!$B$102:$N$133,6,FALSE),"")</f>
      </c>
      <c r="G138" s="105">
        <f>_xlfn.IFERROR(VLOOKUP(B138,'[1]Длинная гонка'!$B$102:$N$133,9,FALSE),"")</f>
      </c>
      <c r="H138" s="105">
        <f>_xlfn.IFERROR(VLOOKUP(B138,'[1]Длинная гонка'!$B$102:$N$133,10,FALSE),"")</f>
      </c>
      <c r="I138" s="106">
        <f>_xlfn.IFERROR(VLOOKUP(B138,'[1]Длинная гонка'!$B$102:$N$133,11,FALSE),"")</f>
      </c>
      <c r="J138" s="107">
        <f>_xlfn.IFERROR(VLOOKUP(B138,'[1]Длинная гонка'!$B$102:$N$133,12,FALSE),"")</f>
      </c>
      <c r="K138" s="107">
        <f>_xlfn.IFERROR(VLOOKUP(B138,'[1]Длинная гонка'!$B$102:$N$133,13,FALSE),"")</f>
      </c>
      <c r="L138" s="107">
        <f>IF($C$120="","",_xlfn.IFERROR(IF(HLOOKUP('[1]Соревнования'!$B$11,'[1]Разряды'!$AF$3:$BI$13,J138+1,FALSE)=0,"",HLOOKUP('[1]Соревнования'!$B$11,'[1]Разряды'!$AF$3:$BI$13,J138+1,FALSE)),""))</f>
      </c>
      <c r="M138" s="107" t="s">
        <v>16</v>
      </c>
      <c r="N138" s="107" t="s">
        <v>16</v>
      </c>
      <c r="O138" s="107" t="s">
        <v>16</v>
      </c>
    </row>
    <row r="139" spans="1:15" ht="51" customHeight="1" hidden="1">
      <c r="A139" s="28" t="str">
        <f t="shared" si="2"/>
        <v>z</v>
      </c>
      <c r="B139" s="101">
        <v>25</v>
      </c>
      <c r="C139" s="102">
        <f>_xlfn.IFERROR(VLOOKUP(B139,'[1]Длинная гонка'!$B$102:$N$133,3,FALSE),"")</f>
      </c>
      <c r="D139" s="102">
        <f>_xlfn.IFERROR(VLOOKUP(B139,'[1]Длинная гонка'!$B$102:$N$133,4,FALSE),"")</f>
      </c>
      <c r="E139" s="103">
        <f>_xlfn.IFERROR(VLOOKUP(B139,'[1]Длинная гонка'!$B$102:$N$133,5,FALSE),"")</f>
      </c>
      <c r="F139" s="104">
        <f>_xlfn.IFERROR(VLOOKUP(B139,'[1]Длинная гонка'!$B$102:$N$133,6,FALSE),"")</f>
      </c>
      <c r="G139" s="105">
        <f>_xlfn.IFERROR(VLOOKUP(B139,'[1]Длинная гонка'!$B$102:$N$133,9,FALSE),"")</f>
      </c>
      <c r="H139" s="105">
        <f>_xlfn.IFERROR(VLOOKUP(B139,'[1]Длинная гонка'!$B$102:$N$133,10,FALSE),"")</f>
      </c>
      <c r="I139" s="106">
        <f>_xlfn.IFERROR(VLOOKUP(B139,'[1]Длинная гонка'!$B$102:$N$133,11,FALSE),"")</f>
      </c>
      <c r="J139" s="107">
        <f>_xlfn.IFERROR(VLOOKUP(B139,'[1]Длинная гонка'!$B$102:$N$133,12,FALSE),"")</f>
      </c>
      <c r="K139" s="107">
        <f>_xlfn.IFERROR(VLOOKUP(B139,'[1]Длинная гонка'!$B$102:$N$133,13,FALSE),"")</f>
      </c>
      <c r="L139" s="107">
        <f>IF($C$120="","",_xlfn.IFERROR(IF(HLOOKUP('[1]Соревнования'!$B$11,'[1]Разряды'!$AF$3:$BI$13,J139+1,FALSE)=0,"",HLOOKUP('[1]Соревнования'!$B$11,'[1]Разряды'!$AF$3:$BI$13,J139+1,FALSE)),""))</f>
      </c>
      <c r="M139" s="107" t="s">
        <v>16</v>
      </c>
      <c r="N139" s="107" t="s">
        <v>16</v>
      </c>
      <c r="O139" s="107" t="s">
        <v>16</v>
      </c>
    </row>
    <row r="140" spans="1:15" ht="51" customHeight="1" hidden="1">
      <c r="A140" s="28" t="str">
        <f t="shared" si="2"/>
        <v>z</v>
      </c>
      <c r="B140" s="101">
        <v>26</v>
      </c>
      <c r="C140" s="102">
        <f>_xlfn.IFERROR(VLOOKUP(B140,'[1]Длинная гонка'!$B$102:$N$133,3,FALSE),"")</f>
      </c>
      <c r="D140" s="102">
        <f>_xlfn.IFERROR(VLOOKUP(B140,'[1]Длинная гонка'!$B$102:$N$133,4,FALSE),"")</f>
      </c>
      <c r="E140" s="103">
        <f>_xlfn.IFERROR(VLOOKUP(B140,'[1]Длинная гонка'!$B$102:$N$133,5,FALSE),"")</f>
      </c>
      <c r="F140" s="104">
        <f>_xlfn.IFERROR(VLOOKUP(B140,'[1]Длинная гонка'!$B$102:$N$133,6,FALSE),"")</f>
      </c>
      <c r="G140" s="105">
        <f>_xlfn.IFERROR(VLOOKUP(B140,'[1]Длинная гонка'!$B$102:$N$133,9,FALSE),"")</f>
      </c>
      <c r="H140" s="105">
        <f>_xlfn.IFERROR(VLOOKUP(B140,'[1]Длинная гонка'!$B$102:$N$133,10,FALSE),"")</f>
      </c>
      <c r="I140" s="106">
        <f>_xlfn.IFERROR(VLOOKUP(B140,'[1]Длинная гонка'!$B$102:$N$133,11,FALSE),"")</f>
      </c>
      <c r="J140" s="107">
        <f>_xlfn.IFERROR(VLOOKUP(B140,'[1]Длинная гонка'!$B$102:$N$133,12,FALSE),"")</f>
      </c>
      <c r="K140" s="107">
        <f>_xlfn.IFERROR(VLOOKUP(B140,'[1]Длинная гонка'!$B$102:$N$133,13,FALSE),"")</f>
      </c>
      <c r="L140" s="107">
        <f>IF($C$120="","",_xlfn.IFERROR(IF(HLOOKUP('[1]Соревнования'!$B$11,'[1]Разряды'!$AF$3:$BI$13,J140+1,FALSE)=0,"",HLOOKUP('[1]Соревнования'!$B$11,'[1]Разряды'!$AF$3:$BI$13,J140+1,FALSE)),""))</f>
      </c>
      <c r="M140" s="107" t="s">
        <v>16</v>
      </c>
      <c r="N140" s="107" t="s">
        <v>16</v>
      </c>
      <c r="O140" s="107" t="s">
        <v>16</v>
      </c>
    </row>
    <row r="141" spans="1:15" ht="51" customHeight="1" hidden="1">
      <c r="A141" s="28" t="str">
        <f t="shared" si="2"/>
        <v>z</v>
      </c>
      <c r="B141" s="101">
        <v>27</v>
      </c>
      <c r="C141" s="102">
        <f>_xlfn.IFERROR(VLOOKUP(B141,'[1]Длинная гонка'!$B$102:$N$133,3,FALSE),"")</f>
      </c>
      <c r="D141" s="102">
        <f>_xlfn.IFERROR(VLOOKUP(B141,'[1]Длинная гонка'!$B$102:$N$133,4,FALSE),"")</f>
      </c>
      <c r="E141" s="103">
        <f>_xlfn.IFERROR(VLOOKUP(B141,'[1]Длинная гонка'!$B$102:$N$133,5,FALSE),"")</f>
      </c>
      <c r="F141" s="104">
        <f>_xlfn.IFERROR(VLOOKUP(B141,'[1]Длинная гонка'!$B$102:$N$133,6,FALSE),"")</f>
      </c>
      <c r="G141" s="105">
        <f>_xlfn.IFERROR(VLOOKUP(B141,'[1]Длинная гонка'!$B$102:$N$133,9,FALSE),"")</f>
      </c>
      <c r="H141" s="105">
        <f>_xlfn.IFERROR(VLOOKUP(B141,'[1]Длинная гонка'!$B$102:$N$133,10,FALSE),"")</f>
      </c>
      <c r="I141" s="106">
        <f>_xlfn.IFERROR(VLOOKUP(B141,'[1]Длинная гонка'!$B$102:$N$133,11,FALSE),"")</f>
      </c>
      <c r="J141" s="107">
        <f>_xlfn.IFERROR(VLOOKUP(B141,'[1]Длинная гонка'!$B$102:$N$133,12,FALSE),"")</f>
      </c>
      <c r="K141" s="107">
        <f>_xlfn.IFERROR(VLOOKUP(B141,'[1]Длинная гонка'!$B$102:$N$133,13,FALSE),"")</f>
      </c>
      <c r="L141" s="107">
        <f>IF($C$120="","",_xlfn.IFERROR(IF(HLOOKUP('[1]Соревнования'!$B$11,'[1]Разряды'!$AF$3:$BI$13,J141+1,FALSE)=0,"",HLOOKUP('[1]Соревнования'!$B$11,'[1]Разряды'!$AF$3:$BI$13,J141+1,FALSE)),""))</f>
      </c>
      <c r="M141" s="107" t="s">
        <v>16</v>
      </c>
      <c r="N141" s="107" t="s">
        <v>16</v>
      </c>
      <c r="O141" s="107" t="s">
        <v>16</v>
      </c>
    </row>
    <row r="142" spans="1:15" ht="51" customHeight="1" hidden="1">
      <c r="A142" s="28" t="str">
        <f t="shared" si="2"/>
        <v>z</v>
      </c>
      <c r="B142" s="101">
        <v>28</v>
      </c>
      <c r="C142" s="102">
        <f>_xlfn.IFERROR(VLOOKUP(B142,'[1]Длинная гонка'!$B$102:$N$133,3,FALSE),"")</f>
      </c>
      <c r="D142" s="102">
        <f>_xlfn.IFERROR(VLOOKUP(B142,'[1]Длинная гонка'!$B$102:$N$133,4,FALSE),"")</f>
      </c>
      <c r="E142" s="103">
        <f>_xlfn.IFERROR(VLOOKUP(B142,'[1]Длинная гонка'!$B$102:$N$133,5,FALSE),"")</f>
      </c>
      <c r="F142" s="104">
        <f>_xlfn.IFERROR(VLOOKUP(B142,'[1]Длинная гонка'!$B$102:$N$133,6,FALSE),"")</f>
      </c>
      <c r="G142" s="105">
        <f>_xlfn.IFERROR(VLOOKUP(B142,'[1]Длинная гонка'!$B$102:$N$133,9,FALSE),"")</f>
      </c>
      <c r="H142" s="105">
        <f>_xlfn.IFERROR(VLOOKUP(B142,'[1]Длинная гонка'!$B$102:$N$133,10,FALSE),"")</f>
      </c>
      <c r="I142" s="106">
        <f>_xlfn.IFERROR(VLOOKUP(B142,'[1]Длинная гонка'!$B$102:$N$133,11,FALSE),"")</f>
      </c>
      <c r="J142" s="107">
        <f>_xlfn.IFERROR(VLOOKUP(B142,'[1]Длинная гонка'!$B$102:$N$133,12,FALSE),"")</f>
      </c>
      <c r="K142" s="107">
        <f>_xlfn.IFERROR(VLOOKUP(B142,'[1]Длинная гонка'!$B$102:$N$133,13,FALSE),"")</f>
      </c>
      <c r="L142" s="107">
        <f>IF($C$120="","",_xlfn.IFERROR(IF(HLOOKUP('[1]Соревнования'!$B$11,'[1]Разряды'!$AF$3:$BI$13,J142+1,FALSE)=0,"",HLOOKUP('[1]Соревнования'!$B$11,'[1]Разряды'!$AF$3:$BI$13,J142+1,FALSE)),""))</f>
      </c>
      <c r="M142" s="107" t="s">
        <v>16</v>
      </c>
      <c r="N142" s="107" t="s">
        <v>16</v>
      </c>
      <c r="O142" s="107" t="s">
        <v>16</v>
      </c>
    </row>
    <row r="143" spans="1:15" ht="51" customHeight="1" hidden="1">
      <c r="A143" s="28" t="str">
        <f t="shared" si="2"/>
        <v>z</v>
      </c>
      <c r="B143" s="101">
        <v>29</v>
      </c>
      <c r="C143" s="102">
        <f>_xlfn.IFERROR(VLOOKUP(B143,'[1]Длинная гонка'!$B$102:$N$133,3,FALSE),"")</f>
      </c>
      <c r="D143" s="102">
        <f>_xlfn.IFERROR(VLOOKUP(B143,'[1]Длинная гонка'!$B$102:$N$133,4,FALSE),"")</f>
      </c>
      <c r="E143" s="103">
        <f>_xlfn.IFERROR(VLOOKUP(B143,'[1]Длинная гонка'!$B$102:$N$133,5,FALSE),"")</f>
      </c>
      <c r="F143" s="104">
        <f>_xlfn.IFERROR(VLOOKUP(B143,'[1]Длинная гонка'!$B$102:$N$133,6,FALSE),"")</f>
      </c>
      <c r="G143" s="105">
        <f>_xlfn.IFERROR(VLOOKUP(B143,'[1]Длинная гонка'!$B$102:$N$133,9,FALSE),"")</f>
      </c>
      <c r="H143" s="105">
        <f>_xlfn.IFERROR(VLOOKUP(B143,'[1]Длинная гонка'!$B$102:$N$133,10,FALSE),"")</f>
      </c>
      <c r="I143" s="106">
        <f>_xlfn.IFERROR(VLOOKUP(B143,'[1]Длинная гонка'!$B$102:$N$133,11,FALSE),"")</f>
      </c>
      <c r="J143" s="107">
        <f>_xlfn.IFERROR(VLOOKUP(B143,'[1]Длинная гонка'!$B$102:$N$133,12,FALSE),"")</f>
      </c>
      <c r="K143" s="107">
        <f>_xlfn.IFERROR(VLOOKUP(B143,'[1]Длинная гонка'!$B$102:$N$133,13,FALSE),"")</f>
      </c>
      <c r="L143" s="107">
        <f>IF($C$120="","",_xlfn.IFERROR(IF(HLOOKUP('[1]Соревнования'!$B$11,'[1]Разряды'!$AF$3:$BI$13,J143+1,FALSE)=0,"",HLOOKUP('[1]Соревнования'!$B$11,'[1]Разряды'!$AF$3:$BI$13,J143+1,FALSE)),""))</f>
      </c>
      <c r="M143" s="107" t="s">
        <v>16</v>
      </c>
      <c r="N143" s="107" t="s">
        <v>16</v>
      </c>
      <c r="O143" s="107" t="s">
        <v>16</v>
      </c>
    </row>
    <row r="144" spans="1:15" ht="51" customHeight="1" hidden="1">
      <c r="A144" s="28" t="str">
        <f t="shared" si="2"/>
        <v>z</v>
      </c>
      <c r="B144" s="101">
        <v>30</v>
      </c>
      <c r="C144" s="102">
        <f>_xlfn.IFERROR(VLOOKUP(B144,'[1]Длинная гонка'!$B$102:$N$133,3,FALSE),"")</f>
      </c>
      <c r="D144" s="102">
        <f>_xlfn.IFERROR(VLOOKUP(B144,'[1]Длинная гонка'!$B$102:$N$133,4,FALSE),"")</f>
      </c>
      <c r="E144" s="103">
        <f>_xlfn.IFERROR(VLOOKUP(B144,'[1]Длинная гонка'!$B$102:$N$133,5,FALSE),"")</f>
      </c>
      <c r="F144" s="104">
        <f>_xlfn.IFERROR(VLOOKUP(B144,'[1]Длинная гонка'!$B$102:$N$133,6,FALSE),"")</f>
      </c>
      <c r="G144" s="105">
        <f>_xlfn.IFERROR(VLOOKUP(B144,'[1]Длинная гонка'!$B$102:$N$133,9,FALSE),"")</f>
      </c>
      <c r="H144" s="105">
        <f>_xlfn.IFERROR(VLOOKUP(B144,'[1]Длинная гонка'!$B$102:$N$133,10,FALSE),"")</f>
      </c>
      <c r="I144" s="106">
        <f>_xlfn.IFERROR(VLOOKUP(B144,'[1]Длинная гонка'!$B$102:$N$133,11,FALSE),"")</f>
      </c>
      <c r="J144" s="107">
        <f>_xlfn.IFERROR(VLOOKUP(B144,'[1]Длинная гонка'!$B$102:$N$133,12,FALSE),"")</f>
      </c>
      <c r="K144" s="107">
        <f>_xlfn.IFERROR(VLOOKUP(B144,'[1]Длинная гонка'!$B$102:$N$133,13,FALSE),"")</f>
      </c>
      <c r="L144" s="107">
        <f>IF($C$120="","",_xlfn.IFERROR(IF(HLOOKUP('[1]Соревнования'!$B$11,'[1]Разряды'!$AF$3:$BI$13,J144+1,FALSE)=0,"",HLOOKUP('[1]Соревнования'!$B$11,'[1]Разряды'!$AF$3:$BI$13,J144+1,FALSE)),""))</f>
      </c>
      <c r="M144" s="107" t="s">
        <v>16</v>
      </c>
      <c r="N144" s="107" t="s">
        <v>16</v>
      </c>
      <c r="O144" s="107" t="s">
        <v>16</v>
      </c>
    </row>
    <row r="145" spans="1:15" ht="51" customHeight="1" hidden="1">
      <c r="A145" s="28" t="str">
        <f t="shared" si="2"/>
        <v>z</v>
      </c>
      <c r="B145" s="101">
        <v>31</v>
      </c>
      <c r="C145" s="102">
        <f>_xlfn.IFERROR(VLOOKUP(B145,'[1]Длинная гонка'!$B$102:$N$133,3,FALSE),"")</f>
      </c>
      <c r="D145" s="102">
        <f>_xlfn.IFERROR(VLOOKUP(B145,'[1]Длинная гонка'!$B$102:$N$133,4,FALSE),"")</f>
      </c>
      <c r="E145" s="103">
        <f>_xlfn.IFERROR(VLOOKUP(B145,'[1]Длинная гонка'!$B$102:$N$133,5,FALSE),"")</f>
      </c>
      <c r="F145" s="104">
        <f>_xlfn.IFERROR(VLOOKUP(B145,'[1]Длинная гонка'!$B$102:$N$133,6,FALSE),"")</f>
      </c>
      <c r="G145" s="105">
        <f>_xlfn.IFERROR(VLOOKUP(B145,'[1]Длинная гонка'!$B$102:$N$133,9,FALSE),"")</f>
      </c>
      <c r="H145" s="105">
        <f>_xlfn.IFERROR(VLOOKUP(B145,'[1]Длинная гонка'!$B$102:$N$133,10,FALSE),"")</f>
      </c>
      <c r="I145" s="106">
        <f>_xlfn.IFERROR(VLOOKUP(B145,'[1]Длинная гонка'!$B$102:$N$133,11,FALSE),"")</f>
      </c>
      <c r="J145" s="107">
        <f>_xlfn.IFERROR(VLOOKUP(B145,'[1]Длинная гонка'!$B$102:$N$133,12,FALSE),"")</f>
      </c>
      <c r="K145" s="107">
        <f>_xlfn.IFERROR(VLOOKUP(B145,'[1]Длинная гонка'!$B$102:$N$133,13,FALSE),"")</f>
      </c>
      <c r="L145" s="107">
        <f>IF($C$120="","",_xlfn.IFERROR(IF(HLOOKUP('[1]Соревнования'!$B$11,'[1]Разряды'!$AF$3:$BI$13,J145+1,FALSE)=0,"",HLOOKUP('[1]Соревнования'!$B$11,'[1]Разряды'!$AF$3:$BI$13,J145+1,FALSE)),""))</f>
      </c>
      <c r="M145" s="107" t="s">
        <v>16</v>
      </c>
      <c r="N145" s="107" t="s">
        <v>16</v>
      </c>
      <c r="O145" s="107" t="s">
        <v>16</v>
      </c>
    </row>
    <row r="146" spans="1:15" ht="51" customHeight="1" hidden="1">
      <c r="A146" s="28" t="str">
        <f t="shared" si="2"/>
        <v>z</v>
      </c>
      <c r="B146" s="101">
        <v>32</v>
      </c>
      <c r="C146" s="102">
        <f>_xlfn.IFERROR(VLOOKUP(B146,'[1]Длинная гонка'!$B$102:$N$133,3,FALSE),"")</f>
      </c>
      <c r="D146" s="102">
        <f>_xlfn.IFERROR(VLOOKUP(B146,'[1]Длинная гонка'!$B$102:$N$133,4,FALSE),"")</f>
      </c>
      <c r="E146" s="103">
        <f>_xlfn.IFERROR(VLOOKUP(B146,'[1]Длинная гонка'!$B$102:$N$133,5,FALSE),"")</f>
      </c>
      <c r="F146" s="104">
        <f>_xlfn.IFERROR(VLOOKUP(B146,'[1]Длинная гонка'!$B$102:$N$133,6,FALSE),"")</f>
      </c>
      <c r="G146" s="105">
        <f>_xlfn.IFERROR(VLOOKUP(B146,'[1]Длинная гонка'!$B$102:$N$133,9,FALSE),"")</f>
      </c>
      <c r="H146" s="105">
        <f>_xlfn.IFERROR(VLOOKUP(B146,'[1]Длинная гонка'!$B$102:$N$133,10,FALSE),"")</f>
      </c>
      <c r="I146" s="106">
        <f>_xlfn.IFERROR(VLOOKUP(B146,'[1]Длинная гонка'!$B$102:$N$133,11,FALSE),"")</f>
      </c>
      <c r="J146" s="107">
        <f>_xlfn.IFERROR(VLOOKUP(B146,'[1]Длинная гонка'!$B$102:$N$133,12,FALSE),"")</f>
      </c>
      <c r="K146" s="107">
        <f>_xlfn.IFERROR(VLOOKUP(B146,'[1]Длинная гонка'!$B$102:$N$133,13,FALSE),"")</f>
      </c>
      <c r="L146" s="107">
        <f>IF($C$120="","",_xlfn.IFERROR(IF(HLOOKUP('[1]Соревнования'!$B$11,'[1]Разряды'!$AF$3:$BI$13,J146+1,FALSE)=0,"",HLOOKUP('[1]Соревнования'!$B$11,'[1]Разряды'!$AF$3:$BI$13,J146+1,FALSE)),""))</f>
      </c>
      <c r="M146" s="107" t="s">
        <v>16</v>
      </c>
      <c r="N146" s="107" t="s">
        <v>16</v>
      </c>
      <c r="O146" s="107" t="s">
        <v>16</v>
      </c>
    </row>
    <row r="147" spans="2:14" ht="18">
      <c r="B147" s="108"/>
      <c r="C147" s="109"/>
      <c r="D147" s="110"/>
      <c r="E147" s="111"/>
      <c r="F147" s="112"/>
      <c r="G147" s="113"/>
      <c r="H147" s="113"/>
      <c r="I147" s="113"/>
      <c r="J147" s="116"/>
      <c r="K147" s="116"/>
      <c r="M147" s="116"/>
      <c r="N147" s="116"/>
    </row>
    <row r="148" spans="2:14" ht="18" collapsed="1">
      <c r="B148" s="108"/>
      <c r="C148" s="109"/>
      <c r="D148" s="110"/>
      <c r="E148" s="111"/>
      <c r="F148" s="112"/>
      <c r="G148" s="113"/>
      <c r="H148" s="113"/>
      <c r="I148" s="113"/>
      <c r="J148" s="116"/>
      <c r="K148" s="116"/>
      <c r="M148" s="116"/>
      <c r="N148" s="116"/>
    </row>
    <row r="149" spans="3:14" ht="17.25">
      <c r="C149" s="114" t="s">
        <v>18</v>
      </c>
      <c r="E149" s="115"/>
      <c r="J149" s="117"/>
      <c r="K149" s="115" t="str">
        <f>'[1]Соревнования'!E36</f>
        <v>Яковлева Е.Л. (СС1К)</v>
      </c>
      <c r="M149" s="117"/>
      <c r="N149" s="115" t="str">
        <f>'[1]Соревнования'!E36</f>
        <v>Яковлева Е.Л. (СС1К)</v>
      </c>
    </row>
    <row r="150" spans="11:14" ht="17.25">
      <c r="K150" s="115"/>
      <c r="N150" s="115"/>
    </row>
    <row r="151" spans="3:14" ht="17.25">
      <c r="C151" s="67" t="s">
        <v>19</v>
      </c>
      <c r="K151" s="115" t="str">
        <f>'[1]Соревнования'!E38</f>
        <v>Нерадовский А.С. (СС1К)</v>
      </c>
      <c r="N151" s="115" t="str">
        <f>'[1]Соревнования'!E38</f>
        <v>Нерадовский А.С. (СС1К)</v>
      </c>
    </row>
  </sheetData>
  <sheetProtection formatCells="0" formatColumns="0" formatRows="0"/>
  <mergeCells count="14">
    <mergeCell ref="B1:L1"/>
    <mergeCell ref="B2:L2"/>
    <mergeCell ref="B3:L3"/>
    <mergeCell ref="C5:L5"/>
    <mergeCell ref="C7:L7"/>
    <mergeCell ref="C8:L8"/>
    <mergeCell ref="E9:G9"/>
    <mergeCell ref="B10:C10"/>
    <mergeCell ref="B11:C11"/>
    <mergeCell ref="G11:J11"/>
    <mergeCell ref="B15:L15"/>
    <mergeCell ref="B48:L48"/>
    <mergeCell ref="B81:L81"/>
    <mergeCell ref="B114:L114"/>
  </mergeCells>
  <hyperlinks>
    <hyperlink ref="B2" r:id="rId1" display="http://www.raftspb.ru/"/>
    <hyperlink ref="B2:L2" r:id="rId2" display="http://www.raftspb.ru/"/>
  </hyperlinks>
  <printOptions horizontalCentered="1"/>
  <pageMargins left="0.3937007874015748" right="0.3937007874015748" top="0.3937007874015748" bottom="0.3937007874015748" header="0.31496062992125984" footer="0.31496062992125984"/>
  <pageSetup fitToHeight="0" fitToWidth="1" orientation="landscape" paperSize="9" scale="59"/>
  <rowBreaks count="1" manualBreakCount="1">
    <brk id="24" min="1" max="14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153"/>
  <sheetViews>
    <sheetView view="pageBreakPreview" zoomScale="90" zoomScaleNormal="90" zoomScaleSheetLayoutView="90" workbookViewId="0" topLeftCell="B15">
      <selection activeCell="Q15" sqref="Q15"/>
    </sheetView>
  </sheetViews>
  <sheetFormatPr defaultColWidth="9.00390625" defaultRowHeight="12.75" outlineLevelCol="1"/>
  <cols>
    <col min="1" max="1" width="5.57421875" style="4" customWidth="1"/>
    <col min="2" max="2" width="4.28125" style="4" customWidth="1"/>
    <col min="3" max="3" width="21.421875" style="4" customWidth="1"/>
    <col min="4" max="4" width="7.140625" style="4" customWidth="1"/>
    <col min="5" max="5" width="68.00390625" style="4" customWidth="1"/>
    <col min="6" max="6" width="20.7109375" style="4" customWidth="1"/>
    <col min="7" max="9" width="7.140625" style="4" customWidth="1"/>
    <col min="10" max="10" width="8.140625" style="4" customWidth="1"/>
    <col min="11" max="14" width="7.140625" style="4" customWidth="1"/>
    <col min="15" max="16" width="9.421875" style="4" customWidth="1"/>
    <col min="17" max="17" width="13.421875" style="4" customWidth="1" outlineLevel="1"/>
    <col min="18" max="18" width="8.8515625" style="4" customWidth="1"/>
    <col min="19" max="19" width="12.8515625" style="4" customWidth="1"/>
    <col min="20" max="20" width="13.8515625" style="4" customWidth="1"/>
    <col min="21" max="21" width="13.00390625" style="4" customWidth="1"/>
    <col min="22" max="22" width="13.421875" style="4" customWidth="1"/>
    <col min="23" max="23" width="11.8515625" style="4" customWidth="1"/>
    <col min="24" max="16384" width="9.140625" style="4" bestFit="1" customWidth="1"/>
  </cols>
  <sheetData>
    <row r="1" spans="2:17" s="1" customFormat="1" ht="33.75" customHeight="1">
      <c r="B1" s="5" t="str">
        <f>'[1]Стартовый'!B1</f>
        <v>Федерация Рафтинга Санкт-Петербурга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1" customFormat="1" ht="15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1" customFormat="1" ht="20.25" customHeight="1">
      <c r="B3" s="7" t="str">
        <f>'[1]Стартовый'!B3</f>
        <v>Первенство Санкт-Петербурга по рафтингу среди юношей/девушек до 16 лет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1" s="1" customFormat="1" ht="11.25" customHeight="1">
      <c r="B4" s="7"/>
      <c r="C4" s="8"/>
      <c r="D4" s="8"/>
      <c r="E4" s="8"/>
      <c r="F4" s="8"/>
      <c r="G4" s="8"/>
      <c r="H4" s="8"/>
      <c r="I4" s="8"/>
      <c r="J4" s="8"/>
      <c r="K4" s="8"/>
    </row>
    <row r="5" spans="2:17" s="1" customFormat="1" ht="20.25" customHeight="1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1" s="1" customFormat="1" ht="9.75" customHeight="1">
      <c r="B6" s="7"/>
      <c r="C6" s="8"/>
      <c r="D6" s="8"/>
      <c r="E6" s="8"/>
      <c r="F6" s="8"/>
      <c r="G6" s="8"/>
      <c r="H6" s="8"/>
      <c r="I6" s="8"/>
      <c r="J6" s="8"/>
      <c r="K6" s="8"/>
    </row>
    <row r="7" spans="2:17" s="1" customFormat="1" ht="18">
      <c r="B7" s="9" t="s">
        <v>38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s="1" customFormat="1" ht="18.75" customHeight="1">
      <c r="B8" s="10" t="s">
        <v>39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5:10" s="1" customFormat="1" ht="12" customHeight="1">
      <c r="E9" s="11"/>
      <c r="F9" s="11"/>
      <c r="G9" s="11"/>
      <c r="H9" s="11"/>
      <c r="I9" s="43"/>
      <c r="J9" s="43"/>
    </row>
    <row r="10" spans="2:16" s="1" customFormat="1" ht="15">
      <c r="B10" s="12" t="str">
        <f>'[1]Стартовый'!B9</f>
        <v>14 - 15 мая 2022 года</v>
      </c>
      <c r="C10" s="12"/>
      <c r="D10" s="12"/>
      <c r="E10" s="13"/>
      <c r="F10" s="13"/>
      <c r="G10" s="14"/>
      <c r="H10" s="15" t="str">
        <f>'[1]Стартовый'!E9</f>
        <v>оз. Верхолино (Фигурное), Всеволожский район, Ленинградская область</v>
      </c>
      <c r="K10" s="15"/>
      <c r="L10" s="15"/>
      <c r="M10" s="15"/>
      <c r="N10" s="15"/>
      <c r="O10" s="15"/>
      <c r="P10" s="15"/>
    </row>
    <row r="11" spans="2:16" s="1" customFormat="1" ht="10.5" customHeight="1">
      <c r="B11" s="16" t="s">
        <v>3</v>
      </c>
      <c r="C11" s="16"/>
      <c r="D11" s="16"/>
      <c r="E11" s="17"/>
      <c r="F11" s="17"/>
      <c r="J11" s="44" t="s">
        <v>4</v>
      </c>
      <c r="K11" s="44"/>
      <c r="L11" s="44"/>
      <c r="M11" s="44"/>
      <c r="N11" s="44"/>
      <c r="O11" s="44"/>
      <c r="P11" s="44"/>
    </row>
    <row r="12" spans="2:24" ht="28.5" customHeight="1">
      <c r="B12" s="18" t="s">
        <v>5</v>
      </c>
      <c r="C12" s="19" t="s">
        <v>6</v>
      </c>
      <c r="D12" s="19" t="s">
        <v>7</v>
      </c>
      <c r="E12" s="19" t="s">
        <v>8</v>
      </c>
      <c r="F12" s="20" t="s">
        <v>9</v>
      </c>
      <c r="G12" s="21" t="s">
        <v>40</v>
      </c>
      <c r="H12" s="21"/>
      <c r="I12" s="45" t="s">
        <v>41</v>
      </c>
      <c r="J12" s="46"/>
      <c r="K12" s="21" t="s">
        <v>42</v>
      </c>
      <c r="L12" s="21"/>
      <c r="M12" s="21" t="s">
        <v>43</v>
      </c>
      <c r="N12" s="47"/>
      <c r="O12" s="48" t="s">
        <v>44</v>
      </c>
      <c r="P12" s="48" t="s">
        <v>13</v>
      </c>
      <c r="Q12" s="48" t="s">
        <v>15</v>
      </c>
      <c r="S12" s="55" t="s">
        <v>45</v>
      </c>
      <c r="T12" s="55" t="s">
        <v>46</v>
      </c>
      <c r="U12" s="55" t="s">
        <v>47</v>
      </c>
      <c r="V12" s="55" t="s">
        <v>48</v>
      </c>
      <c r="W12" s="55" t="s">
        <v>49</v>
      </c>
      <c r="X12" s="4" t="s">
        <v>50</v>
      </c>
    </row>
    <row r="13" spans="2:17" s="2" customFormat="1" ht="12.75">
      <c r="B13" s="22"/>
      <c r="C13" s="23"/>
      <c r="D13" s="23"/>
      <c r="E13" s="23"/>
      <c r="F13" s="24"/>
      <c r="G13" s="25" t="s">
        <v>13</v>
      </c>
      <c r="H13" s="25" t="s">
        <v>14</v>
      </c>
      <c r="I13" s="25" t="s">
        <v>13</v>
      </c>
      <c r="J13" s="25" t="s">
        <v>14</v>
      </c>
      <c r="K13" s="25" t="s">
        <v>13</v>
      </c>
      <c r="L13" s="25" t="s">
        <v>14</v>
      </c>
      <c r="M13" s="25" t="s">
        <v>13</v>
      </c>
      <c r="N13" s="49" t="s">
        <v>14</v>
      </c>
      <c r="O13" s="50"/>
      <c r="P13" s="50"/>
      <c r="Q13" s="50"/>
    </row>
    <row r="14" spans="1:17" ht="15.75" customHeight="1">
      <c r="A14" s="26">
        <f>IF(C15="","z","")</f>
      </c>
      <c r="B14" s="27" t="str">
        <f>'[1]Соревнования'!B13</f>
        <v>R-6 мужчины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24" ht="49.5" customHeight="1">
      <c r="A15" s="28">
        <f>IF(C15="","z","")</f>
      </c>
      <c r="B15" s="29">
        <v>1</v>
      </c>
      <c r="C15" s="30" t="str">
        <f>_xlfn.IFERROR(VLOOKUP(B15,'[1]Многоборье'!$E$3:$T$35,3,FALSE),"")</f>
        <v>Питер</v>
      </c>
      <c r="D15" s="30">
        <f>_xlfn.IFERROR(VLOOKUP(B15,'[1]Многоборье'!$E$4:$T$35,4,FALSE),"")</f>
        <v>24</v>
      </c>
      <c r="E15" s="31" t="str">
        <f>_xlfn.IFERROR(VLOOKUP(B15,'[1]Многоборье'!$E$4:$T$35,5,FALSE),"")</f>
        <v>Ломцов Михаил (3юн, 2010), Юсупжанов Иркин (б/р, 2010), Земсков Михаил (3юн, 2009), Похвалов Роман (3юн, 2008), Родин Юрий (3юн, 2007), Гриднев Николай (3юн, 2010)</v>
      </c>
      <c r="F15" s="30" t="str">
        <f>_xlfn.IFERROR(VLOOKUP(B15,'[1]Многоборье'!$E$4:$T$35,6,FALSE),"")</f>
        <v>Санкт-Петербург</v>
      </c>
      <c r="G15" s="32">
        <f>_xlfn.IFERROR(VLOOKUP(B15,'[1]Многоборье'!$E$4:$T$35,7,FALSE),"")</f>
        <v>1</v>
      </c>
      <c r="H15" s="32">
        <f>_xlfn.IFERROR(VLOOKUP(B15,'[1]Многоборье'!$E$4:$T$35,8,FALSE),"")</f>
        <v>100</v>
      </c>
      <c r="I15" s="32">
        <f>_xlfn.IFERROR(VLOOKUP(B15,'[1]Многоборье'!$E$4:$T$35,9,FALSE),"")</f>
        <v>1</v>
      </c>
      <c r="J15" s="32">
        <f>_xlfn.IFERROR(VLOOKUP(B15,'[1]Многоборье'!$E$4:$T$35,10,FALSE),"")</f>
        <v>200</v>
      </c>
      <c r="K15" s="32">
        <f>_xlfn.IFERROR(VLOOKUP(B15,'[1]Многоборье'!$E$4:$T$35,11,FALSE),"")</f>
        <v>1</v>
      </c>
      <c r="L15" s="32">
        <f>_xlfn.IFERROR(VLOOKUP(B15,'[1]Многоборье'!$E$4:$T$35,12,FALSE),"")</f>
        <v>300</v>
      </c>
      <c r="M15" s="32">
        <f>_xlfn.IFERROR(VLOOKUP(B15,'[1]Многоборье'!$E$4:$T$35,13,FALSE),"")</f>
        <v>1</v>
      </c>
      <c r="N15" s="32">
        <f>_xlfn.IFERROR(VLOOKUP(B15,'[1]Многоборье'!$E$4:$T$35,14,FALSE),"")</f>
        <v>400</v>
      </c>
      <c r="O15" s="51">
        <f>_xlfn.IFERROR(VLOOKUP(B15,'[1]Многоборье'!$E$4:$T$35,15,FALSE),"")</f>
        <v>1000.0000500050004</v>
      </c>
      <c r="P15" s="51">
        <f>_xlfn.IFERROR(RANK(O15,$O$15:$O$46,0),"")</f>
        <v>1</v>
      </c>
      <c r="Q15" s="32" t="str">
        <f>IF($C$20="","",_xlfn.IFERROR(IF(HLOOKUP('[1]Соревнования'!$B$11,'[1]Разряды'!$A$3:$AD$13,P15+1,FALSE)=0,"",HLOOKUP('[1]Соревнования'!$B$11,'[1]Разряды'!$A$3:$AD$13,P15+1,FALSE)),""))</f>
        <v>3сп</v>
      </c>
      <c r="S15" s="56" t="e">
        <f>IF(G15="",0,IF(G15=0,0,IF(G15=1,SUMIF('[1]Комплексный'!$C$35:$C$45,MAX('[1]Комплексный'!$B$10:$B$24),'[1]Комплексный'!$D$35:$D$45),IF(G15=2,SUMIF('[1]Комплексный'!$C$35:$C$45,MAX('[1]Комплексный'!$B$10:$B$24),'[1]Комплексный'!$E$35:$E$45),IF(G15=3,SUMIF('[1]Комплексный'!$C$35:$C$45,MAX('[1]Комплексный'!$B$10:$B$24),'[1]Комплексный'!$F$35:$F$45),IF(G15&gt;3,SUMIF('[1]Комплексный'!$C$35:$C$45,MAX('[1]Комплексный'!$B$10:$B$24),'[1]Комплексный'!$G$35:$G$45)))))))</f>
        <v>#VALUE!</v>
      </c>
      <c r="T15" s="56" t="e">
        <f>IF(I15="",0,IF(I15=0,0,IF(I15=1,SUMIF('[1]Комплексный'!$C$35:$C$45,MAX('[1]Комплексный'!$B$10:$B$24),'[1]Комплексный'!$D$35:$D$45),IF(I15=2,SUMIF('[1]Комплексный'!$C$35:$C$45,MAX('[1]Комплексный'!$B$10:$B$24),'[1]Комплексный'!$E$35:$E$45),IF(I15=3,SUMIF('[1]Комплексный'!$C$35:$C$45,MAX('[1]Комплексный'!$B$10:$B$24),'[1]Комплексный'!$F$35:$F$45),IF(I15&gt;3,SUMIF('[1]Комплексный'!$C$35:$C$45,MAX('[1]Комплексный'!$B$10:$B$24),'[1]Комплексный'!$G$35:$G$45)))))))</f>
        <v>#VALUE!</v>
      </c>
      <c r="U15" s="56" t="e">
        <f>IF(K15="",0,IF(K15=0,0,IF(K15=1,SUMIF('[1]Комплексный'!$C$35:$C$45,MAX('[1]Комплексный'!$B$10:$B$24),'[1]Комплексный'!$D$35:$D$45),IF(K15=2,SUMIF('[1]Комплексный'!$C$35:$C$45,MAX('[1]Комплексный'!$B$10:$B$24),'[1]Комплексный'!$E$35:$E$45),IF(K15=3,SUMIF('[1]Комплексный'!$C$35:$C$45,MAX('[1]Комплексный'!$B$10:$B$24),'[1]Комплексный'!$F$35:$F$45),IF(K15&gt;3,SUMIF('[1]Комплексный'!$C$35:$C$45,MAX('[1]Комплексный'!$B$10:$B$24),'[1]Комплексный'!$G$35:$G$45)))))))</f>
        <v>#VALUE!</v>
      </c>
      <c r="V15" s="56" t="e">
        <f>IF(M15="",0,IF(M15=0,0,IF(M15=1,SUMIF('[1]Комплексный'!$C$35:$C$45,MAX('[1]Комплексный'!$B$10:$B$24),'[1]Комплексный'!$D$35:$D$45),IF(M15=2,SUMIF('[1]Комплексный'!$C$35:$C$45,MAX('[1]Комплексный'!$B$10:$B$24),'[1]Комплексный'!$E$35:$E$45),IF(M15=3,SUMIF('[1]Комплексный'!$C$35:$C$45,MAX('[1]Комплексный'!$B$10:$B$24),'[1]Комплексный'!$F$35:$F$45),IF(M15&gt;3,SUMIF('[1]Комплексный'!$C$35:$C$45,MAX('[1]Комплексный'!$B$10:$B$24),'[1]Комплексный'!$G$35:$G$45)))))))</f>
        <v>#VALUE!</v>
      </c>
      <c r="W15" s="56" t="e">
        <f>IF(P15="",0,IF(P15=0,0,IF(P15=1,SUMIF('[1]Комплексный'!$C$35:$C$45,MAX('[1]Комплексный'!$B$10:$B$24),'[1]Комплексный'!$D$35:$D$45),IF(P15=2,SUMIF('[1]Комплексный'!$C$35:$C$45,MAX('[1]Комплексный'!$B$10:$B$24),'[1]Комплексный'!$E$35:$E$45),IF(P15=3,SUMIF('[1]Комплексный'!$C$35:$C$45,MAX('[1]Комплексный'!$B$10:$B$24),'[1]Комплексный'!$F$35:$F$45),IF(P15&gt;3,SUMIF('[1]Комплексный'!$C$35:$C$45,MAX('[1]Комплексный'!$B$10:$B$24),'[1]Комплексный'!$G$35:$G$45)))))))</f>
        <v>#VALUE!</v>
      </c>
      <c r="X15" s="56" t="e">
        <f>SUM(S15:W15)</f>
        <v>#VALUE!</v>
      </c>
    </row>
    <row r="16" spans="1:24" ht="49.5" customHeight="1">
      <c r="A16" s="28">
        <f aca="true" t="shared" si="0" ref="A16:A79">IF(C16="","z","")</f>
      </c>
      <c r="B16" s="29">
        <v>2</v>
      </c>
      <c r="C16" s="30" t="str">
        <f>_xlfn.IFERROR(VLOOKUP(B16,'[1]Многоборье'!$E$3:$T$35,3,FALSE),"")</f>
        <v>Лососи</v>
      </c>
      <c r="D16" s="30">
        <f>_xlfn.IFERROR(VLOOKUP(B16,'[1]Многоборье'!$E$4:$T$35,4,FALSE),"")</f>
        <v>23</v>
      </c>
      <c r="E16" s="31" t="str">
        <f>_xlfn.IFERROR(VLOOKUP(B16,'[1]Многоборье'!$E$4:$T$35,5,FALSE),"")</f>
        <v>Карелов Егор (б/р, 2009), Карелов Григорий (б/р, 2011), Верещагин Александр-Вениамин (б/р, 2009), Верещагин Захар (б/р, 2011), Котляренко Александра (б/р, 2010), Саратовцев Лев (б/р, 2010)</v>
      </c>
      <c r="F16" s="30" t="str">
        <f>_xlfn.IFERROR(VLOOKUP(B16,'[1]Многоборье'!$E$4:$T$35,6,FALSE),"")</f>
        <v>Санкт-Петербург</v>
      </c>
      <c r="G16" s="32">
        <f>_xlfn.IFERROR(VLOOKUP(B16,'[1]Многоборье'!$E$4:$T$35,7,FALSE),"")</f>
        <v>3</v>
      </c>
      <c r="H16" s="32">
        <f>_xlfn.IFERROR(VLOOKUP(B16,'[1]Многоборье'!$E$4:$T$35,8,FALSE),"")</f>
        <v>90</v>
      </c>
      <c r="I16" s="32">
        <f>_xlfn.IFERROR(VLOOKUP(B16,'[1]Многоборье'!$E$4:$T$35,9,FALSE),"")</f>
        <v>2</v>
      </c>
      <c r="J16" s="32">
        <f>_xlfn.IFERROR(VLOOKUP(B16,'[1]Многоборье'!$E$4:$T$35,10,FALSE),"")</f>
        <v>190</v>
      </c>
      <c r="K16" s="32">
        <f>_xlfn.IFERROR(VLOOKUP(B16,'[1]Многоборье'!$E$4:$T$35,11,FALSE),"")</f>
        <v>2</v>
      </c>
      <c r="L16" s="32">
        <f>_xlfn.IFERROR(VLOOKUP(B16,'[1]Многоборье'!$E$4:$T$35,12,FALSE),"")</f>
        <v>285</v>
      </c>
      <c r="M16" s="32">
        <f>_xlfn.IFERROR(VLOOKUP(B16,'[1]Многоборье'!$E$4:$T$35,13,FALSE),"")</f>
        <v>2</v>
      </c>
      <c r="N16" s="32">
        <f>_xlfn.IFERROR(VLOOKUP(B16,'[1]Многоборье'!$E$4:$T$35,14,FALSE),"")</f>
        <v>380</v>
      </c>
      <c r="O16" s="51">
        <f>_xlfn.IFERROR(VLOOKUP(B16,'[1]Многоборье'!$E$4:$T$35,15,FALSE),"")</f>
        <v>945.000033336667</v>
      </c>
      <c r="P16" s="51">
        <f aca="true" t="shared" si="1" ref="P16:P26">_xlfn.IFERROR(RANK(O16,$O$15:$O$46,0),"")</f>
        <v>2</v>
      </c>
      <c r="Q16" s="32" t="str">
        <f>IF($C$20="","",_xlfn.IFERROR(IF(HLOOKUP('[1]Соревнования'!$B$11,'[1]Разряды'!$A$3:$AD$13,P16+1,FALSE)=0,"",HLOOKUP('[1]Соревнования'!$B$11,'[1]Разряды'!$A$3:$AD$13,P16+1,FALSE)),""))</f>
        <v>3сп</v>
      </c>
      <c r="S16" s="56" t="e">
        <f>IF(G16="",0,IF(G16=0,0,IF(G16=1,SUMIF('[1]Комплексный'!$C$35:$C$45,MAX('[1]Комплексный'!$B$10:$B$24),'[1]Комплексный'!$D$35:$D$45),IF(G16=2,SUMIF('[1]Комплексный'!$C$35:$C$45,MAX('[1]Комплексный'!$B$10:$B$24),'[1]Комплексный'!$E$35:$E$45),IF(G16=3,SUMIF('[1]Комплексный'!$C$35:$C$45,MAX('[1]Комплексный'!$B$10:$B$24),'[1]Комплексный'!$F$35:$F$45),IF(G16&gt;3,SUMIF('[1]Комплексный'!$C$35:$C$45,MAX('[1]Комплексный'!$B$10:$B$24),'[1]Комплексный'!$G$35:$G$45)))))))</f>
        <v>#VALUE!</v>
      </c>
      <c r="T16" s="56" t="e">
        <f>IF(I16="",0,IF(I16=0,0,IF(I16=1,SUMIF('[1]Комплексный'!$C$35:$C$45,MAX('[1]Комплексный'!$B$10:$B$24),'[1]Комплексный'!$D$35:$D$45),IF(I16=2,SUMIF('[1]Комплексный'!$C$35:$C$45,MAX('[1]Комплексный'!$B$10:$B$24),'[1]Комплексный'!$E$35:$E$45),IF(I16=3,SUMIF('[1]Комплексный'!$C$35:$C$45,MAX('[1]Комплексный'!$B$10:$B$24),'[1]Комплексный'!$F$35:$F$45),IF(I16&gt;3,SUMIF('[1]Комплексный'!$C$35:$C$45,MAX('[1]Комплексный'!$B$10:$B$24),'[1]Комплексный'!$G$35:$G$45)))))))</f>
        <v>#VALUE!</v>
      </c>
      <c r="U16" s="56" t="e">
        <f>IF(K16="",0,IF(K16=0,0,IF(K16=1,SUMIF('[1]Комплексный'!$C$35:$C$45,MAX('[1]Комплексный'!$B$10:$B$24),'[1]Комплексный'!$D$35:$D$45),IF(K16=2,SUMIF('[1]Комплексный'!$C$35:$C$45,MAX('[1]Комплексный'!$B$10:$B$24),'[1]Комплексный'!$E$35:$E$45),IF(K16=3,SUMIF('[1]Комплексный'!$C$35:$C$45,MAX('[1]Комплексный'!$B$10:$B$24),'[1]Комплексный'!$F$35:$F$45),IF(K16&gt;3,SUMIF('[1]Комплексный'!$C$35:$C$45,MAX('[1]Комплексный'!$B$10:$B$24),'[1]Комплексный'!$G$35:$G$45)))))))</f>
        <v>#VALUE!</v>
      </c>
      <c r="V16" s="56" t="e">
        <f>IF(M16="",0,IF(M16=0,0,IF(M16=1,SUMIF('[1]Комплексный'!$C$35:$C$45,MAX('[1]Комплексный'!$B$10:$B$24),'[1]Комплексный'!$D$35:$D$45),IF(M16=2,SUMIF('[1]Комплексный'!$C$35:$C$45,MAX('[1]Комплексный'!$B$10:$B$24),'[1]Комплексный'!$E$35:$E$45),IF(M16=3,SUMIF('[1]Комплексный'!$C$35:$C$45,MAX('[1]Комплексный'!$B$10:$B$24),'[1]Комплексный'!$F$35:$F$45),IF(M16&gt;3,SUMIF('[1]Комплексный'!$C$35:$C$45,MAX('[1]Комплексный'!$B$10:$B$24),'[1]Комплексный'!$G$35:$G$45)))))))</f>
        <v>#VALUE!</v>
      </c>
      <c r="W16" s="56" t="e">
        <f>IF(P16="",0,IF(P16=0,0,IF(P16=1,SUMIF('[1]Комплексный'!$C$35:$C$45,MAX('[1]Комплексный'!$B$10:$B$24),'[1]Комплексный'!$D$35:$D$45),IF(P16=2,SUMIF('[1]Комплексный'!$C$35:$C$45,MAX('[1]Комплексный'!$B$10:$B$24),'[1]Комплексный'!$E$35:$E$45),IF(P16=3,SUMIF('[1]Комплексный'!$C$35:$C$45,MAX('[1]Комплексный'!$B$10:$B$24),'[1]Комплексный'!$F$35:$F$45),IF(P16&gt;3,SUMIF('[1]Комплексный'!$C$35:$C$45,MAX('[1]Комплексный'!$B$10:$B$24),'[1]Комплексный'!$G$35:$G$45)))))))</f>
        <v>#VALUE!</v>
      </c>
      <c r="X16" s="56" t="e">
        <f aca="true" t="shared" si="2" ref="X16:X79">SUM(S16:W16)</f>
        <v>#VALUE!</v>
      </c>
    </row>
    <row r="17" spans="1:24" ht="49.5" customHeight="1">
      <c r="A17" s="28">
        <f t="shared" si="0"/>
      </c>
      <c r="B17" s="29">
        <v>3</v>
      </c>
      <c r="C17" s="30" t="str">
        <f>_xlfn.IFERROR(VLOOKUP(B17,'[1]Многоборье'!$E$3:$T$35,3,FALSE),"")</f>
        <v>Северные вепри</v>
      </c>
      <c r="D17" s="30">
        <f>_xlfn.IFERROR(VLOOKUP(B17,'[1]Многоборье'!$E$4:$T$35,4,FALSE),"")</f>
        <v>25</v>
      </c>
      <c r="E17" s="31" t="str">
        <f>_xlfn.IFERROR(VLOOKUP(B17,'[1]Многоборье'!$E$4:$T$35,5,FALSE),"")</f>
        <v>Горбунов Даниил (б/р, 2009), Бычков Всеволод (б/р, 2007), Далин Максим (б/р, 2009), Чернов Тимофей (3юн, 2010), Андреева Виктория (1юн, 2007), Терехов Даниил (1юн, 2008), Гаппоев Адам (3юн, 2009)</v>
      </c>
      <c r="F17" s="30" t="str">
        <f>_xlfn.IFERROR(VLOOKUP(B17,'[1]Многоборье'!$E$4:$T$35,6,FALSE),"")</f>
        <v>Санкт-Петербург</v>
      </c>
      <c r="G17" s="32">
        <f>_xlfn.IFERROR(VLOOKUP(B17,'[1]Многоборье'!$E$4:$T$35,7,FALSE),"")</f>
        <v>4</v>
      </c>
      <c r="H17" s="32">
        <f>_xlfn.IFERROR(VLOOKUP(B17,'[1]Многоборье'!$E$4:$T$35,8,FALSE),"")</f>
        <v>85</v>
      </c>
      <c r="I17" s="32">
        <f>_xlfn.IFERROR(VLOOKUP(B17,'[1]Многоборье'!$E$4:$T$35,9,FALSE),"")</f>
        <v>3</v>
      </c>
      <c r="J17" s="32">
        <f>_xlfn.IFERROR(VLOOKUP(B17,'[1]Многоборье'!$E$4:$T$35,10,FALSE),"")</f>
        <v>180</v>
      </c>
      <c r="K17" s="32">
        <f>_xlfn.IFERROR(VLOOKUP(B17,'[1]Многоборье'!$E$4:$T$35,11,FALSE),"")</f>
        <v>3</v>
      </c>
      <c r="L17" s="32">
        <f>_xlfn.IFERROR(VLOOKUP(B17,'[1]Многоборье'!$E$4:$T$35,12,FALSE),"")</f>
        <v>270</v>
      </c>
      <c r="M17" s="32">
        <f>_xlfn.IFERROR(VLOOKUP(B17,'[1]Многоборье'!$E$4:$T$35,13,FALSE),"")</f>
        <v>3</v>
      </c>
      <c r="N17" s="32">
        <f>_xlfn.IFERROR(VLOOKUP(B17,'[1]Многоборье'!$E$4:$T$35,14,FALSE),"")</f>
        <v>360</v>
      </c>
      <c r="O17" s="51">
        <f>_xlfn.IFERROR(VLOOKUP(B17,'[1]Многоборье'!$E$4:$T$35,15,FALSE),"")</f>
        <v>895.0000250025003</v>
      </c>
      <c r="P17" s="51">
        <f t="shared" si="1"/>
        <v>3</v>
      </c>
      <c r="Q17" s="32" t="str">
        <f>IF($C$20="","",_xlfn.IFERROR(IF(HLOOKUP('[1]Соревнования'!$B$11,'[1]Разряды'!$A$3:$AD$13,P17+1,FALSE)=0,"",HLOOKUP('[1]Соревнования'!$B$11,'[1]Разряды'!$A$3:$AD$13,P17+1,FALSE)),""))</f>
        <v>1юн</v>
      </c>
      <c r="S17" s="56" t="e">
        <f>IF(G17="",0,IF(G17=0,0,IF(G17=1,SUMIF('[1]Комплексный'!$C$35:$C$45,MAX('[1]Комплексный'!$B$10:$B$24),'[1]Комплексный'!$D$35:$D$45),IF(G17=2,SUMIF('[1]Комплексный'!$C$35:$C$45,MAX('[1]Комплексный'!$B$10:$B$24),'[1]Комплексный'!$E$35:$E$45),IF(G17=3,SUMIF('[1]Комплексный'!$C$35:$C$45,MAX('[1]Комплексный'!$B$10:$B$24),'[1]Комплексный'!$F$35:$F$45),IF(G17&gt;3,SUMIF('[1]Комплексный'!$C$35:$C$45,MAX('[1]Комплексный'!$B$10:$B$24),'[1]Комплексный'!$G$35:$G$45)))))))</f>
        <v>#VALUE!</v>
      </c>
      <c r="T17" s="56" t="e">
        <f>IF(I17="",0,IF(I17=0,0,IF(I17=1,SUMIF('[1]Комплексный'!$C$35:$C$45,MAX('[1]Комплексный'!$B$10:$B$24),'[1]Комплексный'!$D$35:$D$45),IF(I17=2,SUMIF('[1]Комплексный'!$C$35:$C$45,MAX('[1]Комплексный'!$B$10:$B$24),'[1]Комплексный'!$E$35:$E$45),IF(I17=3,SUMIF('[1]Комплексный'!$C$35:$C$45,MAX('[1]Комплексный'!$B$10:$B$24),'[1]Комплексный'!$F$35:$F$45),IF(I17&gt;3,SUMIF('[1]Комплексный'!$C$35:$C$45,MAX('[1]Комплексный'!$B$10:$B$24),'[1]Комплексный'!$G$35:$G$45)))))))</f>
        <v>#VALUE!</v>
      </c>
      <c r="U17" s="56" t="e">
        <f>IF(K17="",0,IF(K17=0,0,IF(K17=1,SUMIF('[1]Комплексный'!$C$35:$C$45,MAX('[1]Комплексный'!$B$10:$B$24),'[1]Комплексный'!$D$35:$D$45),IF(K17=2,SUMIF('[1]Комплексный'!$C$35:$C$45,MAX('[1]Комплексный'!$B$10:$B$24),'[1]Комплексный'!$E$35:$E$45),IF(K17=3,SUMIF('[1]Комплексный'!$C$35:$C$45,MAX('[1]Комплексный'!$B$10:$B$24),'[1]Комплексный'!$F$35:$F$45),IF(K17&gt;3,SUMIF('[1]Комплексный'!$C$35:$C$45,MAX('[1]Комплексный'!$B$10:$B$24),'[1]Комплексный'!$G$35:$G$45)))))))</f>
        <v>#VALUE!</v>
      </c>
      <c r="V17" s="56" t="e">
        <f>IF(M17="",0,IF(M17=0,0,IF(M17=1,SUMIF('[1]Комплексный'!$C$35:$C$45,MAX('[1]Комплексный'!$B$10:$B$24),'[1]Комплексный'!$D$35:$D$45),IF(M17=2,SUMIF('[1]Комплексный'!$C$35:$C$45,MAX('[1]Комплексный'!$B$10:$B$24),'[1]Комплексный'!$E$35:$E$45),IF(M17=3,SUMIF('[1]Комплексный'!$C$35:$C$45,MAX('[1]Комплексный'!$B$10:$B$24),'[1]Комплексный'!$F$35:$F$45),IF(M17&gt;3,SUMIF('[1]Комплексный'!$C$35:$C$45,MAX('[1]Комплексный'!$B$10:$B$24),'[1]Комплексный'!$G$35:$G$45)))))))</f>
        <v>#VALUE!</v>
      </c>
      <c r="W17" s="56" t="e">
        <f>IF(P17="",0,IF(P17=0,0,IF(P17=1,SUMIF('[1]Комплексный'!$C$35:$C$45,MAX('[1]Комплексный'!$B$10:$B$24),'[1]Комплексный'!$D$35:$D$45),IF(P17=2,SUMIF('[1]Комплексный'!$C$35:$C$45,MAX('[1]Комплексный'!$B$10:$B$24),'[1]Комплексный'!$E$35:$E$45),IF(P17=3,SUMIF('[1]Комплексный'!$C$35:$C$45,MAX('[1]Комплексный'!$B$10:$B$24),'[1]Комплексный'!$F$35:$F$45),IF(P17&gt;3,SUMIF('[1]Комплексный'!$C$35:$C$45,MAX('[1]Комплексный'!$B$10:$B$24),'[1]Комплексный'!$G$35:$G$45)))))))</f>
        <v>#VALUE!</v>
      </c>
      <c r="X17" s="56" t="e">
        <f t="shared" si="2"/>
        <v>#VALUE!</v>
      </c>
    </row>
    <row r="18" spans="1:24" ht="49.5" customHeight="1">
      <c r="A18" s="28">
        <f t="shared" si="0"/>
      </c>
      <c r="B18" s="29">
        <v>4</v>
      </c>
      <c r="C18" s="30" t="str">
        <f>_xlfn.IFERROR(VLOOKUP(B18,'[1]Многоборье'!$E$3:$T$35,3,FALSE),"")</f>
        <v>ГБОУ 292</v>
      </c>
      <c r="D18" s="30">
        <f>_xlfn.IFERROR(VLOOKUP(B18,'[1]Многоборье'!$E$4:$T$35,4,FALSE),"")</f>
        <v>29</v>
      </c>
      <c r="E18" s="31" t="str">
        <f>_xlfn.IFERROR(VLOOKUP(B18,'[1]Многоборье'!$E$4:$T$35,5,FALSE),"")</f>
        <v>Гаппоев Адам (3юн, 2009), Зверев Семён (б/р), Гудина Валерия (б/р), Хрусталёва Кристина (б/р), Бондаренко Андрей (б/р), Бельков Дмитрий (б/р)</v>
      </c>
      <c r="F18" s="30" t="str">
        <f>_xlfn.IFERROR(VLOOKUP(B18,'[1]Многоборье'!$E$4:$T$35,6,FALSE),"")</f>
        <v>Санкт-Петербург</v>
      </c>
      <c r="G18" s="32">
        <f>_xlfn.IFERROR(VLOOKUP(B18,'[1]Многоборье'!$E$4:$T$35,7,FALSE),"")</f>
        <v>18</v>
      </c>
      <c r="H18" s="32">
        <f>_xlfn.IFERROR(VLOOKUP(B18,'[1]Многоборье'!$E$4:$T$35,8,FALSE),"")</f>
        <v>15</v>
      </c>
      <c r="I18" s="32">
        <f>_xlfn.IFERROR(VLOOKUP(B18,'[1]Многоборье'!$E$4:$T$35,9,FALSE),"")</f>
        <v>4</v>
      </c>
      <c r="J18" s="32">
        <f>_xlfn.IFERROR(VLOOKUP(B18,'[1]Многоборье'!$E$4:$T$35,10,FALSE),"")</f>
        <v>170</v>
      </c>
      <c r="K18" s="32">
        <f>_xlfn.IFERROR(VLOOKUP(B18,'[1]Многоборье'!$E$4:$T$35,11,FALSE),"")</f>
        <v>17</v>
      </c>
      <c r="L18" s="32">
        <f>_xlfn.IFERROR(VLOOKUP(B18,'[1]Многоборье'!$E$4:$T$35,12,FALSE),"")</f>
        <v>60</v>
      </c>
      <c r="M18" s="32">
        <f>_xlfn.IFERROR(VLOOKUP(B18,'[1]Многоборье'!$E$4:$T$35,13,FALSE),"")</f>
        <v>4</v>
      </c>
      <c r="N18" s="32">
        <f>_xlfn.IFERROR(VLOOKUP(B18,'[1]Многоборье'!$E$4:$T$35,14,FALSE),"")</f>
        <v>340</v>
      </c>
      <c r="O18" s="51">
        <f>_xlfn.IFERROR(VLOOKUP(B18,'[1]Многоборье'!$E$4:$T$35,15,FALSE),"")</f>
        <v>585.0000055575557</v>
      </c>
      <c r="P18" s="51">
        <f t="shared" si="1"/>
        <v>4</v>
      </c>
      <c r="Q18" s="32" t="str">
        <f>IF($C$20="","",_xlfn.IFERROR(IF(HLOOKUP('[1]Соревнования'!$B$11,'[1]Разряды'!$A$3:$AD$13,P18+1,FALSE)=0,"",HLOOKUP('[1]Соревнования'!$B$11,'[1]Разряды'!$A$3:$AD$13,P18+1,FALSE)),""))</f>
        <v>1юн</v>
      </c>
      <c r="S18" s="56" t="e">
        <f>IF(G18="",0,IF(G18=0,0,IF(G18=1,SUMIF('[1]Комплексный'!$C$35:$C$45,MAX('[1]Комплексный'!$B$10:$B$24),'[1]Комплексный'!$D$35:$D$45),IF(G18=2,SUMIF('[1]Комплексный'!$C$35:$C$45,MAX('[1]Комплексный'!$B$10:$B$24),'[1]Комплексный'!$E$35:$E$45),IF(G18=3,SUMIF('[1]Комплексный'!$C$35:$C$45,MAX('[1]Комплексный'!$B$10:$B$24),'[1]Комплексный'!$F$35:$F$45),IF(G18&gt;3,SUMIF('[1]Комплексный'!$C$35:$C$45,MAX('[1]Комплексный'!$B$10:$B$24),'[1]Комплексный'!$G$35:$G$45)))))))</f>
        <v>#VALUE!</v>
      </c>
      <c r="T18" s="56" t="e">
        <f>IF(I18="",0,IF(I18=0,0,IF(I18=1,SUMIF('[1]Комплексный'!$C$35:$C$45,MAX('[1]Комплексный'!$B$10:$B$24),'[1]Комплексный'!$D$35:$D$45),IF(I18=2,SUMIF('[1]Комплексный'!$C$35:$C$45,MAX('[1]Комплексный'!$B$10:$B$24),'[1]Комплексный'!$E$35:$E$45),IF(I18=3,SUMIF('[1]Комплексный'!$C$35:$C$45,MAX('[1]Комплексный'!$B$10:$B$24),'[1]Комплексный'!$F$35:$F$45),IF(I18&gt;3,SUMIF('[1]Комплексный'!$C$35:$C$45,MAX('[1]Комплексный'!$B$10:$B$24),'[1]Комплексный'!$G$35:$G$45)))))))</f>
        <v>#VALUE!</v>
      </c>
      <c r="U18" s="56" t="e">
        <f>IF(K18="",0,IF(K18=0,0,IF(K18=1,SUMIF('[1]Комплексный'!$C$35:$C$45,MAX('[1]Комплексный'!$B$10:$B$24),'[1]Комплексный'!$D$35:$D$45),IF(K18=2,SUMIF('[1]Комплексный'!$C$35:$C$45,MAX('[1]Комплексный'!$B$10:$B$24),'[1]Комплексный'!$E$35:$E$45),IF(K18=3,SUMIF('[1]Комплексный'!$C$35:$C$45,MAX('[1]Комплексный'!$B$10:$B$24),'[1]Комплексный'!$F$35:$F$45),IF(K18&gt;3,SUMIF('[1]Комплексный'!$C$35:$C$45,MAX('[1]Комплексный'!$B$10:$B$24),'[1]Комплексный'!$G$35:$G$45)))))))</f>
        <v>#VALUE!</v>
      </c>
      <c r="V18" s="56" t="e">
        <f>IF(M18="",0,IF(M18=0,0,IF(M18=1,SUMIF('[1]Комплексный'!$C$35:$C$45,MAX('[1]Комплексный'!$B$10:$B$24),'[1]Комплексный'!$D$35:$D$45),IF(M18=2,SUMIF('[1]Комплексный'!$C$35:$C$45,MAX('[1]Комплексный'!$B$10:$B$24),'[1]Комплексный'!$E$35:$E$45),IF(M18=3,SUMIF('[1]Комплексный'!$C$35:$C$45,MAX('[1]Комплексный'!$B$10:$B$24),'[1]Комплексный'!$F$35:$F$45),IF(M18&gt;3,SUMIF('[1]Комплексный'!$C$35:$C$45,MAX('[1]Комплексный'!$B$10:$B$24),'[1]Комплексный'!$G$35:$G$45)))))))</f>
        <v>#VALUE!</v>
      </c>
      <c r="W18" s="56" t="e">
        <f>IF(P18="",0,IF(P18=0,0,IF(P18=1,SUMIF('[1]Комплексный'!$C$35:$C$45,MAX('[1]Комплексный'!$B$10:$B$24),'[1]Комплексный'!$D$35:$D$45),IF(P18=2,SUMIF('[1]Комплексный'!$C$35:$C$45,MAX('[1]Комплексный'!$B$10:$B$24),'[1]Комплексный'!$E$35:$E$45),IF(P18=3,SUMIF('[1]Комплексный'!$C$35:$C$45,MAX('[1]Комплексный'!$B$10:$B$24),'[1]Комплексный'!$F$35:$F$45),IF(P18&gt;3,SUMIF('[1]Комплексный'!$C$35:$C$45,MAX('[1]Комплексный'!$B$10:$B$24),'[1]Комплексный'!$G$35:$G$45)))))))</f>
        <v>#VALUE!</v>
      </c>
      <c r="X18" s="56" t="e">
        <f t="shared" si="2"/>
        <v>#VALUE!</v>
      </c>
    </row>
    <row r="19" spans="1:24" ht="49.5" customHeight="1">
      <c r="A19" s="28">
        <f t="shared" si="0"/>
      </c>
      <c r="B19" s="29">
        <v>5</v>
      </c>
      <c r="C19" s="30" t="str">
        <f>_xlfn.IFERROR(VLOOKUP(B19,'[1]Многоборье'!$E$3:$T$35,3,FALSE),"")</f>
        <v>БИО Топ</v>
      </c>
      <c r="D19" s="30">
        <f>_xlfn.IFERROR(VLOOKUP(B19,'[1]Многоборье'!$E$4:$T$35,4,FALSE),"")</f>
        <v>34</v>
      </c>
      <c r="E19" s="31" t="str">
        <f>_xlfn.IFERROR(VLOOKUP(B19,'[1]Многоборье'!$E$4:$T$35,5,FALSE),"")</f>
        <v>Барышникова Таисия (б/р), Нахимовский Артём (б/р), Подошвина Арина (б/р), Желтова Полина (б/р), Наумовец Лев (б/р), Степанова Татьяна (б/р)</v>
      </c>
      <c r="F19" s="30" t="str">
        <f>_xlfn.IFERROR(VLOOKUP(B19,'[1]Многоборье'!$E$4:$T$35,6,FALSE),"")</f>
        <v>Санкт-Петербург</v>
      </c>
      <c r="G19" s="32">
        <f>_xlfn.IFERROR(VLOOKUP(B19,'[1]Многоборье'!$E$4:$T$35,7,FALSE),"")</f>
        <v>9</v>
      </c>
      <c r="H19" s="32">
        <f>_xlfn.IFERROR(VLOOKUP(B19,'[1]Многоборье'!$E$4:$T$35,8,FALSE),"")</f>
        <v>60</v>
      </c>
      <c r="I19" s="32">
        <f>_xlfn.IFERROR(VLOOKUP(B19,'[1]Многоборье'!$E$4:$T$35,9,FALSE),"")</f>
        <v>0</v>
      </c>
      <c r="J19" s="32">
        <f>_xlfn.IFERROR(VLOOKUP(B19,'[1]Многоборье'!$E$4:$T$35,10,FALSE),"")</f>
        <v>0</v>
      </c>
      <c r="K19" s="32">
        <f>_xlfn.IFERROR(VLOOKUP(B19,'[1]Многоборье'!$E$4:$T$35,11,FALSE),"")</f>
        <v>4</v>
      </c>
      <c r="L19" s="32">
        <f>_xlfn.IFERROR(VLOOKUP(B19,'[1]Многоборье'!$E$4:$T$35,12,FALSE),"")</f>
        <v>255</v>
      </c>
      <c r="M19" s="32">
        <f>_xlfn.IFERROR(VLOOKUP(B19,'[1]Многоборье'!$E$4:$T$35,13,FALSE),"")</f>
        <v>29</v>
      </c>
      <c r="N19" s="32">
        <f>_xlfn.IFERROR(VLOOKUP(B19,'[1]Многоборье'!$E$4:$T$35,14,FALSE),"")</f>
        <v>0</v>
      </c>
      <c r="O19" s="51">
        <f>_xlfn.IFERROR(VLOOKUP(B19,'[1]Многоборье'!$E$4:$T$35,15,FALSE),"")</f>
        <v>315.00002000033436</v>
      </c>
      <c r="P19" s="51">
        <f t="shared" si="1"/>
        <v>5</v>
      </c>
      <c r="Q19" s="32" t="str">
        <f>IF($C$20="","",_xlfn.IFERROR(IF(HLOOKUP('[1]Соревнования'!$B$11,'[1]Разряды'!$A$3:$AD$13,P19+1,FALSE)=0,"",HLOOKUP('[1]Соревнования'!$B$11,'[1]Разряды'!$A$3:$AD$13,P19+1,FALSE)),""))</f>
        <v>1юн</v>
      </c>
      <c r="S19" s="56" t="e">
        <f>IF(G19="",0,IF(G19=0,0,IF(G19=1,SUMIF('[1]Комплексный'!$C$35:$C$45,MAX('[1]Комплексный'!$B$10:$B$24),'[1]Комплексный'!$D$35:$D$45),IF(G19=2,SUMIF('[1]Комплексный'!$C$35:$C$45,MAX('[1]Комплексный'!$B$10:$B$24),'[1]Комплексный'!$E$35:$E$45),IF(G19=3,SUMIF('[1]Комплексный'!$C$35:$C$45,MAX('[1]Комплексный'!$B$10:$B$24),'[1]Комплексный'!$F$35:$F$45),IF(G19&gt;3,SUMIF('[1]Комплексный'!$C$35:$C$45,MAX('[1]Комплексный'!$B$10:$B$24),'[1]Комплексный'!$G$35:$G$45)))))))</f>
        <v>#VALUE!</v>
      </c>
      <c r="T19" s="56">
        <f>IF(I19="",0,IF(I19=0,0,IF(I19=1,SUMIF('[1]Комплексный'!$C$35:$C$45,MAX('[1]Комплексный'!$B$10:$B$24),'[1]Комплексный'!$D$35:$D$45),IF(I19=2,SUMIF('[1]Комплексный'!$C$35:$C$45,MAX('[1]Комплексный'!$B$10:$B$24),'[1]Комплексный'!$E$35:$E$45),IF(I19=3,SUMIF('[1]Комплексный'!$C$35:$C$45,MAX('[1]Комплексный'!$B$10:$B$24),'[1]Комплексный'!$F$35:$F$45),IF(I19&gt;3,SUMIF('[1]Комплексный'!$C$35:$C$45,MAX('[1]Комплексный'!$B$10:$B$24),'[1]Комплексный'!$G$35:$G$45)))))))</f>
        <v>0</v>
      </c>
      <c r="U19" s="56" t="e">
        <f>IF(K19="",0,IF(K19=0,0,IF(K19=1,SUMIF('[1]Комплексный'!$C$35:$C$45,MAX('[1]Комплексный'!$B$10:$B$24),'[1]Комплексный'!$D$35:$D$45),IF(K19=2,SUMIF('[1]Комплексный'!$C$35:$C$45,MAX('[1]Комплексный'!$B$10:$B$24),'[1]Комплексный'!$E$35:$E$45),IF(K19=3,SUMIF('[1]Комплексный'!$C$35:$C$45,MAX('[1]Комплексный'!$B$10:$B$24),'[1]Комплексный'!$F$35:$F$45),IF(K19&gt;3,SUMIF('[1]Комплексный'!$C$35:$C$45,MAX('[1]Комплексный'!$B$10:$B$24),'[1]Комплексный'!$G$35:$G$45)))))))</f>
        <v>#VALUE!</v>
      </c>
      <c r="V19" s="56" t="e">
        <f>IF(M19="",0,IF(M19=0,0,IF(M19=1,SUMIF('[1]Комплексный'!$C$35:$C$45,MAX('[1]Комплексный'!$B$10:$B$24),'[1]Комплексный'!$D$35:$D$45),IF(M19=2,SUMIF('[1]Комплексный'!$C$35:$C$45,MAX('[1]Комплексный'!$B$10:$B$24),'[1]Комплексный'!$E$35:$E$45),IF(M19=3,SUMIF('[1]Комплексный'!$C$35:$C$45,MAX('[1]Комплексный'!$B$10:$B$24),'[1]Комплексный'!$F$35:$F$45),IF(M19&gt;3,SUMIF('[1]Комплексный'!$C$35:$C$45,MAX('[1]Комплексный'!$B$10:$B$24),'[1]Комплексный'!$G$35:$G$45)))))))</f>
        <v>#VALUE!</v>
      </c>
      <c r="W19" s="56" t="e">
        <f>IF(P19="",0,IF(P19=0,0,IF(P19=1,SUMIF('[1]Комплексный'!$C$35:$C$45,MAX('[1]Комплексный'!$B$10:$B$24),'[1]Комплексный'!$D$35:$D$45),IF(P19=2,SUMIF('[1]Комплексный'!$C$35:$C$45,MAX('[1]Комплексный'!$B$10:$B$24),'[1]Комплексный'!$E$35:$E$45),IF(P19=3,SUMIF('[1]Комплексный'!$C$35:$C$45,MAX('[1]Комплексный'!$B$10:$B$24),'[1]Комплексный'!$F$35:$F$45),IF(P19&gt;3,SUMIF('[1]Комплексный'!$C$35:$C$45,MAX('[1]Комплексный'!$B$10:$B$24),'[1]Комплексный'!$G$35:$G$45)))))))</f>
        <v>#VALUE!</v>
      </c>
      <c r="X19" s="56" t="e">
        <f t="shared" si="2"/>
        <v>#VALUE!</v>
      </c>
    </row>
    <row r="20" spans="1:24" ht="49.5" customHeight="1">
      <c r="A20" s="28">
        <f t="shared" si="0"/>
      </c>
      <c r="B20" s="29">
        <v>6</v>
      </c>
      <c r="C20" s="30" t="str">
        <f>_xlfn.IFERROR(VLOOKUP(B20,'[1]Многоборье'!$E$3:$T$35,3,FALSE),"")</f>
        <v>339-2</v>
      </c>
      <c r="D20" s="30">
        <f>_xlfn.IFERROR(VLOOKUP(B20,'[1]Многоборье'!$E$4:$T$35,4,FALSE),"")</f>
        <v>41</v>
      </c>
      <c r="E20" s="31" t="str">
        <f>_xlfn.IFERROR(VLOOKUP(B20,'[1]Многоборье'!$E$4:$T$35,5,FALSE),"")</f>
        <v>Соловьёв Павел (б/р), Ермолаев Юрий (б/р), Гарькушина Мария (б/р), Новичков Марк (б/р), Колесников Витя (б/р), Шампань Ксения (б/р)</v>
      </c>
      <c r="F20" s="30" t="str">
        <f>_xlfn.IFERROR(VLOOKUP(B20,'[1]Многоборье'!$E$4:$T$35,6,FALSE),"")</f>
        <v>Санкт-Петербург</v>
      </c>
      <c r="G20" s="32">
        <f>_xlfn.IFERROR(VLOOKUP(B20,'[1]Многоборье'!$E$4:$T$35,7,FALSE),"")</f>
        <v>6</v>
      </c>
      <c r="H20" s="32">
        <f>_xlfn.IFERROR(VLOOKUP(B20,'[1]Многоборье'!$E$4:$T$35,8,FALSE),"")</f>
        <v>75</v>
      </c>
      <c r="I20" s="32">
        <f>_xlfn.IFERROR(VLOOKUP(B20,'[1]Многоборье'!$E$4:$T$35,9,FALSE),"")</f>
        <v>0</v>
      </c>
      <c r="J20" s="32">
        <f>_xlfn.IFERROR(VLOOKUP(B20,'[1]Многоборье'!$E$4:$T$35,10,FALSE),"")</f>
        <v>0</v>
      </c>
      <c r="K20" s="32">
        <f>_xlfn.IFERROR(VLOOKUP(B20,'[1]Многоборье'!$E$4:$T$35,11,FALSE),"")</f>
        <v>6</v>
      </c>
      <c r="L20" s="32">
        <f>_xlfn.IFERROR(VLOOKUP(B20,'[1]Многоборье'!$E$4:$T$35,12,FALSE),"")</f>
        <v>225</v>
      </c>
      <c r="M20" s="32">
        <f>_xlfn.IFERROR(VLOOKUP(B20,'[1]Многоборье'!$E$4:$T$35,13,FALSE),"")</f>
        <v>29</v>
      </c>
      <c r="N20" s="32">
        <f>_xlfn.IFERROR(VLOOKUP(B20,'[1]Многоборье'!$E$4:$T$35,14,FALSE),"")</f>
        <v>0</v>
      </c>
      <c r="O20" s="51">
        <f>_xlfn.IFERROR(VLOOKUP(B20,'[1]Многоборье'!$E$4:$T$35,15,FALSE),"")</f>
        <v>300.0000142860486</v>
      </c>
      <c r="P20" s="51">
        <f t="shared" si="1"/>
        <v>6</v>
      </c>
      <c r="Q20" s="32" t="str">
        <f>IF($C$20="","",_xlfn.IFERROR(IF(HLOOKUP('[1]Соревнования'!$B$11,'[1]Разряды'!$A$3:$AD$13,P20+1,FALSE)=0,"",HLOOKUP('[1]Соревнования'!$B$11,'[1]Разряды'!$A$3:$AD$13,P20+1,FALSE)),""))</f>
        <v>2юн</v>
      </c>
      <c r="S20" s="56" t="e">
        <f>IF(G20="",0,IF(G20=0,0,IF(G20=1,SUMIF('[1]Комплексный'!$C$35:$C$45,MAX('[1]Комплексный'!$B$10:$B$24),'[1]Комплексный'!$D$35:$D$45),IF(G20=2,SUMIF('[1]Комплексный'!$C$35:$C$45,MAX('[1]Комплексный'!$B$10:$B$24),'[1]Комплексный'!$E$35:$E$45),IF(G20=3,SUMIF('[1]Комплексный'!$C$35:$C$45,MAX('[1]Комплексный'!$B$10:$B$24),'[1]Комплексный'!$F$35:$F$45),IF(G20&gt;3,SUMIF('[1]Комплексный'!$C$35:$C$45,MAX('[1]Комплексный'!$B$10:$B$24),'[1]Комплексный'!$G$35:$G$45)))))))</f>
        <v>#VALUE!</v>
      </c>
      <c r="T20" s="56">
        <f>IF(I20="",0,IF(I20=0,0,IF(I20=1,SUMIF('[1]Комплексный'!$C$35:$C$45,MAX('[1]Комплексный'!$B$10:$B$24),'[1]Комплексный'!$D$35:$D$45),IF(I20=2,SUMIF('[1]Комплексный'!$C$35:$C$45,MAX('[1]Комплексный'!$B$10:$B$24),'[1]Комплексный'!$E$35:$E$45),IF(I20=3,SUMIF('[1]Комплексный'!$C$35:$C$45,MAX('[1]Комплексный'!$B$10:$B$24),'[1]Комплексный'!$F$35:$F$45),IF(I20&gt;3,SUMIF('[1]Комплексный'!$C$35:$C$45,MAX('[1]Комплексный'!$B$10:$B$24),'[1]Комплексный'!$G$35:$G$45)))))))</f>
        <v>0</v>
      </c>
      <c r="U20" s="56" t="e">
        <f>IF(K20="",0,IF(K20=0,0,IF(K20=1,SUMIF('[1]Комплексный'!$C$35:$C$45,MAX('[1]Комплексный'!$B$10:$B$24),'[1]Комплексный'!$D$35:$D$45),IF(K20=2,SUMIF('[1]Комплексный'!$C$35:$C$45,MAX('[1]Комплексный'!$B$10:$B$24),'[1]Комплексный'!$E$35:$E$45),IF(K20=3,SUMIF('[1]Комплексный'!$C$35:$C$45,MAX('[1]Комплексный'!$B$10:$B$24),'[1]Комплексный'!$F$35:$F$45),IF(K20&gt;3,SUMIF('[1]Комплексный'!$C$35:$C$45,MAX('[1]Комплексный'!$B$10:$B$24),'[1]Комплексный'!$G$35:$G$45)))))))</f>
        <v>#VALUE!</v>
      </c>
      <c r="V20" s="56" t="e">
        <f>IF(M20="",0,IF(M20=0,0,IF(M20=1,SUMIF('[1]Комплексный'!$C$35:$C$45,MAX('[1]Комплексный'!$B$10:$B$24),'[1]Комплексный'!$D$35:$D$45),IF(M20=2,SUMIF('[1]Комплексный'!$C$35:$C$45,MAX('[1]Комплексный'!$B$10:$B$24),'[1]Комплексный'!$E$35:$E$45),IF(M20=3,SUMIF('[1]Комплексный'!$C$35:$C$45,MAX('[1]Комплексный'!$B$10:$B$24),'[1]Комплексный'!$F$35:$F$45),IF(M20&gt;3,SUMIF('[1]Комплексный'!$C$35:$C$45,MAX('[1]Комплексный'!$B$10:$B$24),'[1]Комплексный'!$G$35:$G$45)))))))</f>
        <v>#VALUE!</v>
      </c>
      <c r="W20" s="56" t="e">
        <f>IF(P20="",0,IF(P20=0,0,IF(P20=1,SUMIF('[1]Комплексный'!$C$35:$C$45,MAX('[1]Комплексный'!$B$10:$B$24),'[1]Комплексный'!$D$35:$D$45),IF(P20=2,SUMIF('[1]Комплексный'!$C$35:$C$45,MAX('[1]Комплексный'!$B$10:$B$24),'[1]Комплексный'!$E$35:$E$45),IF(P20=3,SUMIF('[1]Комплексный'!$C$35:$C$45,MAX('[1]Комплексный'!$B$10:$B$24),'[1]Комплексный'!$F$35:$F$45),IF(P20&gt;3,SUMIF('[1]Комплексный'!$C$35:$C$45,MAX('[1]Комплексный'!$B$10:$B$24),'[1]Комплексный'!$G$35:$G$45)))))))</f>
        <v>#VALUE!</v>
      </c>
      <c r="X20" s="56" t="e">
        <f t="shared" si="2"/>
        <v>#VALUE!</v>
      </c>
    </row>
    <row r="21" spans="1:24" ht="49.5" customHeight="1">
      <c r="A21" s="28">
        <f t="shared" si="0"/>
      </c>
      <c r="B21" s="29">
        <v>7</v>
      </c>
      <c r="C21" s="30" t="str">
        <f>_xlfn.IFERROR(VLOOKUP(B21,'[1]Многоборье'!$E$3:$T$35,3,FALSE),"")</f>
        <v>339-3</v>
      </c>
      <c r="D21" s="30" t="str">
        <f>_xlfn.IFERROR(VLOOKUP(B21,'[1]Многоборье'!$E$4:$T$35,4,FALSE),"")</f>
        <v>339_3</v>
      </c>
      <c r="E21" s="31" t="str">
        <f>_xlfn.IFERROR(VLOOKUP(B21,'[1]Многоборье'!$E$4:$T$35,5,FALSE),"")</f>
        <v>Тузов Роман (б/р), Биссенбаев Руслан (б/р), Фёдоров Егор (б/р), Протопопова Диана (б/р), Колесникова Анна (б/р), Чинная Евгения (б/р)</v>
      </c>
      <c r="F21" s="30" t="str">
        <f>_xlfn.IFERROR(VLOOKUP(B21,'[1]Многоборье'!$E$4:$T$35,6,FALSE),"")</f>
        <v>Санкт-Петербург</v>
      </c>
      <c r="G21" s="32">
        <f>_xlfn.IFERROR(VLOOKUP(B21,'[1]Многоборье'!$E$4:$T$35,7,FALSE),"")</f>
        <v>5</v>
      </c>
      <c r="H21" s="32">
        <f>_xlfn.IFERROR(VLOOKUP(B21,'[1]Многоборье'!$E$4:$T$35,8,FALSE),"")</f>
        <v>80</v>
      </c>
      <c r="I21" s="32">
        <f>_xlfn.IFERROR(VLOOKUP(B21,'[1]Многоборье'!$E$4:$T$35,9,FALSE),"")</f>
        <v>0</v>
      </c>
      <c r="J21" s="32">
        <f>_xlfn.IFERROR(VLOOKUP(B21,'[1]Многоборье'!$E$4:$T$35,10,FALSE),"")</f>
        <v>0</v>
      </c>
      <c r="K21" s="32">
        <f>_xlfn.IFERROR(VLOOKUP(B21,'[1]Многоборье'!$E$4:$T$35,11,FALSE),"")</f>
        <v>7</v>
      </c>
      <c r="L21" s="32">
        <f>_xlfn.IFERROR(VLOOKUP(B21,'[1]Многоборье'!$E$4:$T$35,12,FALSE),"")</f>
        <v>210</v>
      </c>
      <c r="M21" s="32">
        <f>_xlfn.IFERROR(VLOOKUP(B21,'[1]Многоборье'!$E$4:$T$35,13,FALSE),"")</f>
        <v>29</v>
      </c>
      <c r="N21" s="32">
        <f>_xlfn.IFERROR(VLOOKUP(B21,'[1]Многоборье'!$E$4:$T$35,14,FALSE),"")</f>
        <v>0</v>
      </c>
      <c r="O21" s="51">
        <f>_xlfn.IFERROR(VLOOKUP(B21,'[1]Многоборье'!$E$4:$T$35,15,FALSE),"")</f>
        <v>290.0000125003344</v>
      </c>
      <c r="P21" s="51">
        <f t="shared" si="1"/>
        <v>7</v>
      </c>
      <c r="Q21" s="32" t="str">
        <f>IF($C$20="","",_xlfn.IFERROR(IF(HLOOKUP('[1]Соревнования'!$B$11,'[1]Разряды'!$A$3:$AD$13,P21+1,FALSE)=0,"",HLOOKUP('[1]Соревнования'!$B$11,'[1]Разряды'!$A$3:$AD$13,P21+1,FALSE)),""))</f>
        <v>2юн</v>
      </c>
      <c r="S21" s="56" t="e">
        <f>IF(G21="",0,IF(G21=0,0,IF(G21=1,SUMIF('[1]Комплексный'!$C$35:$C$45,MAX('[1]Комплексный'!$B$10:$B$24),'[1]Комплексный'!$D$35:$D$45),IF(G21=2,SUMIF('[1]Комплексный'!$C$35:$C$45,MAX('[1]Комплексный'!$B$10:$B$24),'[1]Комплексный'!$E$35:$E$45),IF(G21=3,SUMIF('[1]Комплексный'!$C$35:$C$45,MAX('[1]Комплексный'!$B$10:$B$24),'[1]Комплексный'!$F$35:$F$45),IF(G21&gt;3,SUMIF('[1]Комплексный'!$C$35:$C$45,MAX('[1]Комплексный'!$B$10:$B$24),'[1]Комплексный'!$G$35:$G$45)))))))</f>
        <v>#VALUE!</v>
      </c>
      <c r="T21" s="56">
        <f>IF(I21="",0,IF(I21=0,0,IF(I21=1,SUMIF('[1]Комплексный'!$C$35:$C$45,MAX('[1]Комплексный'!$B$10:$B$24),'[1]Комплексный'!$D$35:$D$45),IF(I21=2,SUMIF('[1]Комплексный'!$C$35:$C$45,MAX('[1]Комплексный'!$B$10:$B$24),'[1]Комплексный'!$E$35:$E$45),IF(I21=3,SUMIF('[1]Комплексный'!$C$35:$C$45,MAX('[1]Комплексный'!$B$10:$B$24),'[1]Комплексный'!$F$35:$F$45),IF(I21&gt;3,SUMIF('[1]Комплексный'!$C$35:$C$45,MAX('[1]Комплексный'!$B$10:$B$24),'[1]Комплексный'!$G$35:$G$45)))))))</f>
        <v>0</v>
      </c>
      <c r="U21" s="56" t="e">
        <f>IF(K21="",0,IF(K21=0,0,IF(K21=1,SUMIF('[1]Комплексный'!$C$35:$C$45,MAX('[1]Комплексный'!$B$10:$B$24),'[1]Комплексный'!$D$35:$D$45),IF(K21=2,SUMIF('[1]Комплексный'!$C$35:$C$45,MAX('[1]Комплексный'!$B$10:$B$24),'[1]Комплексный'!$E$35:$E$45),IF(K21=3,SUMIF('[1]Комплексный'!$C$35:$C$45,MAX('[1]Комплексный'!$B$10:$B$24),'[1]Комплексный'!$F$35:$F$45),IF(K21&gt;3,SUMIF('[1]Комплексный'!$C$35:$C$45,MAX('[1]Комплексный'!$B$10:$B$24),'[1]Комплексный'!$G$35:$G$45)))))))</f>
        <v>#VALUE!</v>
      </c>
      <c r="V21" s="56" t="e">
        <f>IF(M21="",0,IF(M21=0,0,IF(M21=1,SUMIF('[1]Комплексный'!$C$35:$C$45,MAX('[1]Комплексный'!$B$10:$B$24),'[1]Комплексный'!$D$35:$D$45),IF(M21=2,SUMIF('[1]Комплексный'!$C$35:$C$45,MAX('[1]Комплексный'!$B$10:$B$24),'[1]Комплексный'!$E$35:$E$45),IF(M21=3,SUMIF('[1]Комплексный'!$C$35:$C$45,MAX('[1]Комплексный'!$B$10:$B$24),'[1]Комплексный'!$F$35:$F$45),IF(M21&gt;3,SUMIF('[1]Комплексный'!$C$35:$C$45,MAX('[1]Комплексный'!$B$10:$B$24),'[1]Комплексный'!$G$35:$G$45)))))))</f>
        <v>#VALUE!</v>
      </c>
      <c r="W21" s="56" t="e">
        <f>IF(P21="",0,IF(P21=0,0,IF(P21=1,SUMIF('[1]Комплексный'!$C$35:$C$45,MAX('[1]Комплексный'!$B$10:$B$24),'[1]Комплексный'!$D$35:$D$45),IF(P21=2,SUMIF('[1]Комплексный'!$C$35:$C$45,MAX('[1]Комплексный'!$B$10:$B$24),'[1]Комплексный'!$E$35:$E$45),IF(P21=3,SUMIF('[1]Комплексный'!$C$35:$C$45,MAX('[1]Комплексный'!$B$10:$B$24),'[1]Комплексный'!$F$35:$F$45),IF(P21&gt;3,SUMIF('[1]Комплексный'!$C$35:$C$45,MAX('[1]Комплексный'!$B$10:$B$24),'[1]Комплексный'!$G$35:$G$45)))))))</f>
        <v>#VALUE!</v>
      </c>
      <c r="X21" s="56" t="e">
        <f t="shared" si="2"/>
        <v>#VALUE!</v>
      </c>
    </row>
    <row r="22" spans="1:24" ht="49.5" customHeight="1">
      <c r="A22" s="28">
        <f t="shared" si="0"/>
      </c>
      <c r="B22" s="29">
        <v>8</v>
      </c>
      <c r="C22" s="30" t="str">
        <f>_xlfn.IFERROR(VLOOKUP(B22,'[1]Многоборье'!$E$3:$T$35,3,FALSE),"")</f>
        <v>ГБУ ДоДДТ Петроградского р-на</v>
      </c>
      <c r="D22" s="30">
        <f>_xlfn.IFERROR(VLOOKUP(B22,'[1]Многоборье'!$E$4:$T$35,4,FALSE),"")</f>
        <v>270</v>
      </c>
      <c r="E22" s="31" t="str">
        <f>_xlfn.IFERROR(VLOOKUP(B22,'[1]Многоборье'!$E$4:$T$35,5,FALSE),"")</f>
        <v>Леивитский Михаил (б/р), Хохрина Ксения (б/р), Зельгер Татьяна (б/р), Орлов Михаил (б/р), Палавинский Кирилл (б/р), Крылов Сергей (б/р)</v>
      </c>
      <c r="F22" s="30" t="str">
        <f>_xlfn.IFERROR(VLOOKUP(B22,'[1]Многоборье'!$E$4:$T$35,6,FALSE),"")</f>
        <v>Санкт-Петербург</v>
      </c>
      <c r="G22" s="32">
        <f>_xlfn.IFERROR(VLOOKUP(B22,'[1]Многоборье'!$E$4:$T$35,7,FALSE),"")</f>
        <v>12</v>
      </c>
      <c r="H22" s="32">
        <f>_xlfn.IFERROR(VLOOKUP(B22,'[1]Многоборье'!$E$4:$T$35,8,FALSE),"")</f>
        <v>45</v>
      </c>
      <c r="I22" s="32">
        <f>_xlfn.IFERROR(VLOOKUP(B22,'[1]Многоборье'!$E$4:$T$35,9,FALSE),"")</f>
        <v>0</v>
      </c>
      <c r="J22" s="32">
        <f>_xlfn.IFERROR(VLOOKUP(B22,'[1]Многоборье'!$E$4:$T$35,10,FALSE),"")</f>
        <v>0</v>
      </c>
      <c r="K22" s="32">
        <f>_xlfn.IFERROR(VLOOKUP(B22,'[1]Многоборье'!$E$4:$T$35,11,FALSE),"")</f>
        <v>5</v>
      </c>
      <c r="L22" s="32">
        <f>_xlfn.IFERROR(VLOOKUP(B22,'[1]Многоборье'!$E$4:$T$35,12,FALSE),"")</f>
        <v>240</v>
      </c>
      <c r="M22" s="32">
        <f>_xlfn.IFERROR(VLOOKUP(B22,'[1]Многоборье'!$E$4:$T$35,13,FALSE),"")</f>
        <v>29</v>
      </c>
      <c r="N22" s="32">
        <f>_xlfn.IFERROR(VLOOKUP(B22,'[1]Многоборье'!$E$4:$T$35,14,FALSE),"")</f>
        <v>0</v>
      </c>
      <c r="O22" s="51">
        <f>_xlfn.IFERROR(VLOOKUP(B22,'[1]Многоборье'!$E$4:$T$35,15,FALSE),"")</f>
        <v>285.00001666700103</v>
      </c>
      <c r="P22" s="51">
        <f t="shared" si="1"/>
        <v>8</v>
      </c>
      <c r="Q22" s="32" t="str">
        <f>IF($C$20="","",_xlfn.IFERROR(IF(HLOOKUP('[1]Соревнования'!$B$11,'[1]Разряды'!$A$3:$AD$13,P22+1,FALSE)=0,"",HLOOKUP('[1]Соревнования'!$B$11,'[1]Разряды'!$A$3:$AD$13,P22+1,FALSE)),""))</f>
        <v>2юн</v>
      </c>
      <c r="S22" s="56" t="e">
        <f>IF(G22="",0,IF(G22=0,0,IF(G22=1,SUMIF('[1]Комплексный'!$C$35:$C$45,MAX('[1]Комплексный'!$B$10:$B$24),'[1]Комплексный'!$D$35:$D$45),IF(G22=2,SUMIF('[1]Комплексный'!$C$35:$C$45,MAX('[1]Комплексный'!$B$10:$B$24),'[1]Комплексный'!$E$35:$E$45),IF(G22=3,SUMIF('[1]Комплексный'!$C$35:$C$45,MAX('[1]Комплексный'!$B$10:$B$24),'[1]Комплексный'!$F$35:$F$45),IF(G22&gt;3,SUMIF('[1]Комплексный'!$C$35:$C$45,MAX('[1]Комплексный'!$B$10:$B$24),'[1]Комплексный'!$G$35:$G$45)))))))</f>
        <v>#VALUE!</v>
      </c>
      <c r="T22" s="56">
        <f>IF(I22="",0,IF(I22=0,0,IF(I22=1,SUMIF('[1]Комплексный'!$C$35:$C$45,MAX('[1]Комплексный'!$B$10:$B$24),'[1]Комплексный'!$D$35:$D$45),IF(I22=2,SUMIF('[1]Комплексный'!$C$35:$C$45,MAX('[1]Комплексный'!$B$10:$B$24),'[1]Комплексный'!$E$35:$E$45),IF(I22=3,SUMIF('[1]Комплексный'!$C$35:$C$45,MAX('[1]Комплексный'!$B$10:$B$24),'[1]Комплексный'!$F$35:$F$45),IF(I22&gt;3,SUMIF('[1]Комплексный'!$C$35:$C$45,MAX('[1]Комплексный'!$B$10:$B$24),'[1]Комплексный'!$G$35:$G$45)))))))</f>
        <v>0</v>
      </c>
      <c r="U22" s="56" t="e">
        <f>IF(K22="",0,IF(K22=0,0,IF(K22=1,SUMIF('[1]Комплексный'!$C$35:$C$45,MAX('[1]Комплексный'!$B$10:$B$24),'[1]Комплексный'!$D$35:$D$45),IF(K22=2,SUMIF('[1]Комплексный'!$C$35:$C$45,MAX('[1]Комплексный'!$B$10:$B$24),'[1]Комплексный'!$E$35:$E$45),IF(K22=3,SUMIF('[1]Комплексный'!$C$35:$C$45,MAX('[1]Комплексный'!$B$10:$B$24),'[1]Комплексный'!$F$35:$F$45),IF(K22&gt;3,SUMIF('[1]Комплексный'!$C$35:$C$45,MAX('[1]Комплексный'!$B$10:$B$24),'[1]Комплексный'!$G$35:$G$45)))))))</f>
        <v>#VALUE!</v>
      </c>
      <c r="V22" s="56" t="e">
        <f>IF(M22="",0,IF(M22=0,0,IF(M22=1,SUMIF('[1]Комплексный'!$C$35:$C$45,MAX('[1]Комплексный'!$B$10:$B$24),'[1]Комплексный'!$D$35:$D$45),IF(M22=2,SUMIF('[1]Комплексный'!$C$35:$C$45,MAX('[1]Комплексный'!$B$10:$B$24),'[1]Комплексный'!$E$35:$E$45),IF(M22=3,SUMIF('[1]Комплексный'!$C$35:$C$45,MAX('[1]Комплексный'!$B$10:$B$24),'[1]Комплексный'!$F$35:$F$45),IF(M22&gt;3,SUMIF('[1]Комплексный'!$C$35:$C$45,MAX('[1]Комплексный'!$B$10:$B$24),'[1]Комплексный'!$G$35:$G$45)))))))</f>
        <v>#VALUE!</v>
      </c>
      <c r="W22" s="56" t="e">
        <f>IF(P22="",0,IF(P22=0,0,IF(P22=1,SUMIF('[1]Комплексный'!$C$35:$C$45,MAX('[1]Комплексный'!$B$10:$B$24),'[1]Комплексный'!$D$35:$D$45),IF(P22=2,SUMIF('[1]Комплексный'!$C$35:$C$45,MAX('[1]Комплексный'!$B$10:$B$24),'[1]Комплексный'!$E$35:$E$45),IF(P22=3,SUMIF('[1]Комплексный'!$C$35:$C$45,MAX('[1]Комплексный'!$B$10:$B$24),'[1]Комплексный'!$F$35:$F$45),IF(P22&gt;3,SUMIF('[1]Комплексный'!$C$35:$C$45,MAX('[1]Комплексный'!$B$10:$B$24),'[1]Комплексный'!$G$35:$G$45)))))))</f>
        <v>#VALUE!</v>
      </c>
      <c r="X22" s="56" t="e">
        <f t="shared" si="2"/>
        <v>#VALUE!</v>
      </c>
    </row>
    <row r="23" spans="1:24" ht="49.5" customHeight="1">
      <c r="A23" s="28">
        <f t="shared" si="0"/>
      </c>
      <c r="B23" s="29">
        <v>9</v>
      </c>
      <c r="C23" s="30" t="str">
        <f>_xlfn.IFERROR(VLOOKUP(B23,'[1]Многоборье'!$E$3:$T$35,3,FALSE),"")</f>
        <v>Фристайл</v>
      </c>
      <c r="D23" s="30">
        <f>_xlfn.IFERROR(VLOOKUP(B23,'[1]Многоборье'!$E$4:$T$35,4,FALSE),"")</f>
        <v>22</v>
      </c>
      <c r="E23" s="31" t="str">
        <f>_xlfn.IFERROR(VLOOKUP(B23,'[1]Многоборье'!$E$4:$T$35,5,FALSE),"")</f>
        <v>Ковалёв Артемий (б/р), Аристархов Арсений (б/р), Степанов Андрей (б/р), Колобов Кузьма (б/р), Паршиков Николай (б/р), Атмадзас Арсений (б/р)</v>
      </c>
      <c r="F23" s="30" t="str">
        <f>_xlfn.IFERROR(VLOOKUP(B23,'[1]Многоборье'!$E$4:$T$35,6,FALSE),"")</f>
        <v>Санкт-Петербург</v>
      </c>
      <c r="G23" s="32">
        <f>_xlfn.IFERROR(VLOOKUP(B23,'[1]Многоборье'!$E$4:$T$35,7,FALSE),"")</f>
        <v>8</v>
      </c>
      <c r="H23" s="32">
        <f>_xlfn.IFERROR(VLOOKUP(B23,'[1]Многоборье'!$E$4:$T$35,8,FALSE),"")</f>
        <v>65</v>
      </c>
      <c r="I23" s="32">
        <f>_xlfn.IFERROR(VLOOKUP(B23,'[1]Многоборье'!$E$4:$T$35,9,FALSE),"")</f>
        <v>0</v>
      </c>
      <c r="J23" s="32">
        <f>_xlfn.IFERROR(VLOOKUP(B23,'[1]Многоборье'!$E$4:$T$35,10,FALSE),"")</f>
        <v>0</v>
      </c>
      <c r="K23" s="32">
        <f>_xlfn.IFERROR(VLOOKUP(B23,'[1]Многоборье'!$E$4:$T$35,11,FALSE),"")</f>
        <v>8</v>
      </c>
      <c r="L23" s="32">
        <f>_xlfn.IFERROR(VLOOKUP(B23,'[1]Многоборье'!$E$4:$T$35,12,FALSE),"")</f>
        <v>195</v>
      </c>
      <c r="M23" s="32">
        <f>_xlfn.IFERROR(VLOOKUP(B23,'[1]Многоборье'!$E$4:$T$35,13,FALSE),"")</f>
        <v>29</v>
      </c>
      <c r="N23" s="32">
        <f>_xlfn.IFERROR(VLOOKUP(B23,'[1]Многоборье'!$E$4:$T$35,14,FALSE),"")</f>
        <v>0</v>
      </c>
      <c r="O23" s="51">
        <f>_xlfn.IFERROR(VLOOKUP(B23,'[1]Многоборье'!$E$4:$T$35,15,FALSE),"")</f>
        <v>260.0000111114455</v>
      </c>
      <c r="P23" s="51">
        <f t="shared" si="1"/>
        <v>9</v>
      </c>
      <c r="Q23" s="32">
        <f>IF($C$20="","",_xlfn.IFERROR(IF(HLOOKUP('[1]Соревнования'!$B$11,'[1]Разряды'!$A$3:$AD$13,P23+1,FALSE)=0,"",HLOOKUP('[1]Соревнования'!$B$11,'[1]Разряды'!$A$3:$AD$13,P23+1,FALSE)),""))</f>
      </c>
      <c r="S23" s="56" t="e">
        <f>IF(G23="",0,IF(G23=0,0,IF(G23=1,SUMIF('[1]Комплексный'!$C$35:$C$45,MAX('[1]Комплексный'!$B$10:$B$24),'[1]Комплексный'!$D$35:$D$45),IF(G23=2,SUMIF('[1]Комплексный'!$C$35:$C$45,MAX('[1]Комплексный'!$B$10:$B$24),'[1]Комплексный'!$E$35:$E$45),IF(G23=3,SUMIF('[1]Комплексный'!$C$35:$C$45,MAX('[1]Комплексный'!$B$10:$B$24),'[1]Комплексный'!$F$35:$F$45),IF(G23&gt;3,SUMIF('[1]Комплексный'!$C$35:$C$45,MAX('[1]Комплексный'!$B$10:$B$24),'[1]Комплексный'!$G$35:$G$45)))))))</f>
        <v>#VALUE!</v>
      </c>
      <c r="T23" s="56">
        <f>IF(I23="",0,IF(I23=0,0,IF(I23=1,SUMIF('[1]Комплексный'!$C$35:$C$45,MAX('[1]Комплексный'!$B$10:$B$24),'[1]Комплексный'!$D$35:$D$45),IF(I23=2,SUMIF('[1]Комплексный'!$C$35:$C$45,MAX('[1]Комплексный'!$B$10:$B$24),'[1]Комплексный'!$E$35:$E$45),IF(I23=3,SUMIF('[1]Комплексный'!$C$35:$C$45,MAX('[1]Комплексный'!$B$10:$B$24),'[1]Комплексный'!$F$35:$F$45),IF(I23&gt;3,SUMIF('[1]Комплексный'!$C$35:$C$45,MAX('[1]Комплексный'!$B$10:$B$24),'[1]Комплексный'!$G$35:$G$45)))))))</f>
        <v>0</v>
      </c>
      <c r="U23" s="56" t="e">
        <f>IF(K23="",0,IF(K23=0,0,IF(K23=1,SUMIF('[1]Комплексный'!$C$35:$C$45,MAX('[1]Комплексный'!$B$10:$B$24),'[1]Комплексный'!$D$35:$D$45),IF(K23=2,SUMIF('[1]Комплексный'!$C$35:$C$45,MAX('[1]Комплексный'!$B$10:$B$24),'[1]Комплексный'!$E$35:$E$45),IF(K23=3,SUMIF('[1]Комплексный'!$C$35:$C$45,MAX('[1]Комплексный'!$B$10:$B$24),'[1]Комплексный'!$F$35:$F$45),IF(K23&gt;3,SUMIF('[1]Комплексный'!$C$35:$C$45,MAX('[1]Комплексный'!$B$10:$B$24),'[1]Комплексный'!$G$35:$G$45)))))))</f>
        <v>#VALUE!</v>
      </c>
      <c r="V23" s="56" t="e">
        <f>IF(M23="",0,IF(M23=0,0,IF(M23=1,SUMIF('[1]Комплексный'!$C$35:$C$45,MAX('[1]Комплексный'!$B$10:$B$24),'[1]Комплексный'!$D$35:$D$45),IF(M23=2,SUMIF('[1]Комплексный'!$C$35:$C$45,MAX('[1]Комплексный'!$B$10:$B$24),'[1]Комплексный'!$E$35:$E$45),IF(M23=3,SUMIF('[1]Комплексный'!$C$35:$C$45,MAX('[1]Комплексный'!$B$10:$B$24),'[1]Комплексный'!$F$35:$F$45),IF(M23&gt;3,SUMIF('[1]Комплексный'!$C$35:$C$45,MAX('[1]Комплексный'!$B$10:$B$24),'[1]Комплексный'!$G$35:$G$45)))))))</f>
        <v>#VALUE!</v>
      </c>
      <c r="W23" s="56" t="e">
        <f>IF(P23="",0,IF(P23=0,0,IF(P23=1,SUMIF('[1]Комплексный'!$C$35:$C$45,MAX('[1]Комплексный'!$B$10:$B$24),'[1]Комплексный'!$D$35:$D$45),IF(P23=2,SUMIF('[1]Комплексный'!$C$35:$C$45,MAX('[1]Комплексный'!$B$10:$B$24),'[1]Комплексный'!$E$35:$E$45),IF(P23=3,SUMIF('[1]Комплексный'!$C$35:$C$45,MAX('[1]Комплексный'!$B$10:$B$24),'[1]Комплексный'!$F$35:$F$45),IF(P23&gt;3,SUMIF('[1]Комплексный'!$C$35:$C$45,MAX('[1]Комплексный'!$B$10:$B$24),'[1]Комплексный'!$G$35:$G$45)))))))</f>
        <v>#VALUE!</v>
      </c>
      <c r="X23" s="56" t="e">
        <f t="shared" si="2"/>
        <v>#VALUE!</v>
      </c>
    </row>
    <row r="24" spans="1:24" ht="49.5" customHeight="1">
      <c r="A24" s="28">
        <f t="shared" si="0"/>
      </c>
      <c r="B24" s="29">
        <v>10</v>
      </c>
      <c r="C24" s="30" t="str">
        <f>_xlfn.IFERROR(VLOOKUP(B24,'[1]Многоборье'!$E$3:$T$35,3,FALSE),"")</f>
        <v>(2-9)</v>
      </c>
      <c r="D24" s="30" t="str">
        <f>_xlfn.IFERROR(VLOOKUP(B24,'[1]Многоборье'!$E$4:$T$35,4,FALSE),"")</f>
        <v>2_9</v>
      </c>
      <c r="E24" s="31" t="str">
        <f>_xlfn.IFERROR(VLOOKUP(B24,'[1]Многоборье'!$E$4:$T$35,5,FALSE),"")</f>
        <v>Шишкина Элина (б/р)Кованцев Паша (б/р), Гурин Максим (б/р), Гурин Артём (б/р), Буланов Константин (б/р), Бирюков Артём (б/р)</v>
      </c>
      <c r="F24" s="30" t="str">
        <f>_xlfn.IFERROR(VLOOKUP(B24,'[1]Многоборье'!$E$4:$T$35,6,FALSE),"")</f>
        <v>Санкт-Петербург</v>
      </c>
      <c r="G24" s="32">
        <f>_xlfn.IFERROR(VLOOKUP(B24,'[1]Многоборье'!$E$4:$T$35,7,FALSE),"")</f>
        <v>10</v>
      </c>
      <c r="H24" s="32">
        <f>_xlfn.IFERROR(VLOOKUP(B24,'[1]Многоборье'!$E$4:$T$35,8,FALSE),"")</f>
        <v>55</v>
      </c>
      <c r="I24" s="32">
        <f>_xlfn.IFERROR(VLOOKUP(B24,'[1]Многоборье'!$E$4:$T$35,9,FALSE),"")</f>
        <v>0</v>
      </c>
      <c r="J24" s="32">
        <f>_xlfn.IFERROR(VLOOKUP(B24,'[1]Многоборье'!$E$4:$T$35,10,FALSE),"")</f>
        <v>0</v>
      </c>
      <c r="K24" s="32">
        <f>_xlfn.IFERROR(VLOOKUP(B24,'[1]Многоборье'!$E$4:$T$35,11,FALSE),"")</f>
        <v>9</v>
      </c>
      <c r="L24" s="32">
        <f>_xlfn.IFERROR(VLOOKUP(B24,'[1]Многоборье'!$E$4:$T$35,12,FALSE),"")</f>
        <v>180</v>
      </c>
      <c r="M24" s="32">
        <f>_xlfn.IFERROR(VLOOKUP(B24,'[1]Многоборье'!$E$4:$T$35,13,FALSE),"")</f>
        <v>29</v>
      </c>
      <c r="N24" s="32">
        <f>_xlfn.IFERROR(VLOOKUP(B24,'[1]Многоборье'!$E$4:$T$35,14,FALSE),"")</f>
        <v>0</v>
      </c>
      <c r="O24" s="51">
        <f>_xlfn.IFERROR(VLOOKUP(B24,'[1]Многоборье'!$E$4:$T$35,15,FALSE),"")</f>
        <v>235.00001000033433</v>
      </c>
      <c r="P24" s="51">
        <f t="shared" si="1"/>
        <v>10</v>
      </c>
      <c r="Q24" s="32">
        <f>IF($C$20="","",_xlfn.IFERROR(IF(HLOOKUP('[1]Соревнования'!$B$11,'[1]Разряды'!$A$3:$AD$13,P24+1,FALSE)=0,"",HLOOKUP('[1]Соревнования'!$B$11,'[1]Разряды'!$A$3:$AD$13,P24+1,FALSE)),""))</f>
      </c>
      <c r="S24" s="56" t="e">
        <f>IF(G24="",0,IF(G24=0,0,IF(G24=1,SUMIF('[1]Комплексный'!$C$35:$C$45,MAX('[1]Комплексный'!$B$10:$B$24),'[1]Комплексный'!$D$35:$D$45),IF(G24=2,SUMIF('[1]Комплексный'!$C$35:$C$45,MAX('[1]Комплексный'!$B$10:$B$24),'[1]Комплексный'!$E$35:$E$45),IF(G24=3,SUMIF('[1]Комплексный'!$C$35:$C$45,MAX('[1]Комплексный'!$B$10:$B$24),'[1]Комплексный'!$F$35:$F$45),IF(G24&gt;3,SUMIF('[1]Комплексный'!$C$35:$C$45,MAX('[1]Комплексный'!$B$10:$B$24),'[1]Комплексный'!$G$35:$G$45)))))))</f>
        <v>#VALUE!</v>
      </c>
      <c r="T24" s="56">
        <f>IF(I24="",0,IF(I24=0,0,IF(I24=1,SUMIF('[1]Комплексный'!$C$35:$C$45,MAX('[1]Комплексный'!$B$10:$B$24),'[1]Комплексный'!$D$35:$D$45),IF(I24=2,SUMIF('[1]Комплексный'!$C$35:$C$45,MAX('[1]Комплексный'!$B$10:$B$24),'[1]Комплексный'!$E$35:$E$45),IF(I24=3,SUMIF('[1]Комплексный'!$C$35:$C$45,MAX('[1]Комплексный'!$B$10:$B$24),'[1]Комплексный'!$F$35:$F$45),IF(I24&gt;3,SUMIF('[1]Комплексный'!$C$35:$C$45,MAX('[1]Комплексный'!$B$10:$B$24),'[1]Комплексный'!$G$35:$G$45)))))))</f>
        <v>0</v>
      </c>
      <c r="U24" s="56" t="e">
        <f>IF(K24="",0,IF(K24=0,0,IF(K24=1,SUMIF('[1]Комплексный'!$C$35:$C$45,MAX('[1]Комплексный'!$B$10:$B$24),'[1]Комплексный'!$D$35:$D$45),IF(K24=2,SUMIF('[1]Комплексный'!$C$35:$C$45,MAX('[1]Комплексный'!$B$10:$B$24),'[1]Комплексный'!$E$35:$E$45),IF(K24=3,SUMIF('[1]Комплексный'!$C$35:$C$45,MAX('[1]Комплексный'!$B$10:$B$24),'[1]Комплексный'!$F$35:$F$45),IF(K24&gt;3,SUMIF('[1]Комплексный'!$C$35:$C$45,MAX('[1]Комплексный'!$B$10:$B$24),'[1]Комплексный'!$G$35:$G$45)))))))</f>
        <v>#VALUE!</v>
      </c>
      <c r="V24" s="56" t="e">
        <f>IF(M24="",0,IF(M24=0,0,IF(M24=1,SUMIF('[1]Комплексный'!$C$35:$C$45,MAX('[1]Комплексный'!$B$10:$B$24),'[1]Комплексный'!$D$35:$D$45),IF(M24=2,SUMIF('[1]Комплексный'!$C$35:$C$45,MAX('[1]Комплексный'!$B$10:$B$24),'[1]Комплексный'!$E$35:$E$45),IF(M24=3,SUMIF('[1]Комплексный'!$C$35:$C$45,MAX('[1]Комплексный'!$B$10:$B$24),'[1]Комплексный'!$F$35:$F$45),IF(M24&gt;3,SUMIF('[1]Комплексный'!$C$35:$C$45,MAX('[1]Комплексный'!$B$10:$B$24),'[1]Комплексный'!$G$35:$G$45)))))))</f>
        <v>#VALUE!</v>
      </c>
      <c r="W24" s="56" t="e">
        <f>IF(P24="",0,IF(P24=0,0,IF(P24=1,SUMIF('[1]Комплексный'!$C$35:$C$45,MAX('[1]Комплексный'!$B$10:$B$24),'[1]Комплексный'!$D$35:$D$45),IF(P24=2,SUMIF('[1]Комплексный'!$C$35:$C$45,MAX('[1]Комплексный'!$B$10:$B$24),'[1]Комплексный'!$E$35:$E$45),IF(P24=3,SUMIF('[1]Комплексный'!$C$35:$C$45,MAX('[1]Комплексный'!$B$10:$B$24),'[1]Комплексный'!$F$35:$F$45),IF(P24&gt;3,SUMIF('[1]Комплексный'!$C$35:$C$45,MAX('[1]Комплексный'!$B$10:$B$24),'[1]Комплексный'!$G$35:$G$45)))))))</f>
        <v>#VALUE!</v>
      </c>
      <c r="X24" s="56" t="e">
        <f t="shared" si="2"/>
        <v>#VALUE!</v>
      </c>
    </row>
    <row r="25" spans="1:24" ht="49.5" customHeight="1">
      <c r="A25" s="28">
        <f t="shared" si="0"/>
      </c>
      <c r="B25" s="29">
        <v>11</v>
      </c>
      <c r="C25" s="30" t="str">
        <f>_xlfn.IFERROR(VLOOKUP(B25,'[1]Многоборье'!$E$3:$T$35,3,FALSE),"")</f>
        <v>Б-14(1) Живая Вода</v>
      </c>
      <c r="D25" s="30">
        <f>_xlfn.IFERROR(VLOOKUP(B25,'[1]Многоборье'!$E$4:$T$35,4,FALSE),"")</f>
        <v>27</v>
      </c>
      <c r="E25" s="31" t="str">
        <f>_xlfn.IFERROR(VLOOKUP(B25,'[1]Многоборье'!$E$4:$T$35,5,FALSE),"")</f>
        <v>Петров Виктор (б/р), Спицова Алиса (б/р), Шевцова Мария (б/р), Швецова Диана (б/р), Константинов Миша (б/р), Васильева Маша (б/р)</v>
      </c>
      <c r="F25" s="30" t="str">
        <f>_xlfn.IFERROR(VLOOKUP(B25,'[1]Многоборье'!$E$4:$T$35,6,FALSE),"")</f>
        <v>Санкт-Петербург</v>
      </c>
      <c r="G25" s="32">
        <f>_xlfn.IFERROR(VLOOKUP(B25,'[1]Многоборье'!$E$4:$T$35,7,FALSE),"")</f>
        <v>2</v>
      </c>
      <c r="H25" s="32">
        <f>_xlfn.IFERROR(VLOOKUP(B25,'[1]Многоборье'!$E$4:$T$35,8,FALSE),"")</f>
        <v>95</v>
      </c>
      <c r="I25" s="32">
        <f>_xlfn.IFERROR(VLOOKUP(B25,'[1]Многоборье'!$E$4:$T$35,9,FALSE),"")</f>
        <v>0</v>
      </c>
      <c r="J25" s="32">
        <f>_xlfn.IFERROR(VLOOKUP(B25,'[1]Многоборье'!$E$4:$T$35,10,FALSE),"")</f>
        <v>0</v>
      </c>
      <c r="K25" s="32">
        <f>_xlfn.IFERROR(VLOOKUP(B25,'[1]Многоборье'!$E$4:$T$35,11,FALSE),"")</f>
        <v>12</v>
      </c>
      <c r="L25" s="32">
        <f>_xlfn.IFERROR(VLOOKUP(B25,'[1]Многоборье'!$E$4:$T$35,12,FALSE),"")</f>
        <v>135</v>
      </c>
      <c r="M25" s="32">
        <f>_xlfn.IFERROR(VLOOKUP(B25,'[1]Многоборье'!$E$4:$T$35,13,FALSE),"")</f>
        <v>29</v>
      </c>
      <c r="N25" s="32">
        <f>_xlfn.IFERROR(VLOOKUP(B25,'[1]Многоборье'!$E$4:$T$35,14,FALSE),"")</f>
        <v>0</v>
      </c>
      <c r="O25" s="51">
        <f>_xlfn.IFERROR(VLOOKUP(B25,'[1]Многоборье'!$E$4:$T$35,15,FALSE),"")</f>
        <v>230.00000769264201</v>
      </c>
      <c r="P25" s="51">
        <f t="shared" si="1"/>
        <v>11</v>
      </c>
      <c r="Q25" s="32">
        <f>IF($C$20="","",_xlfn.IFERROR(IF(HLOOKUP('[1]Соревнования'!$B$11,'[1]Разряды'!$A$3:$AD$13,P25+1,FALSE)=0,"",HLOOKUP('[1]Соревнования'!$B$11,'[1]Разряды'!$A$3:$AD$13,P25+1,FALSE)),""))</f>
      </c>
      <c r="S25" s="56" t="e">
        <f>IF(G25="",0,IF(G25=0,0,IF(G25=1,SUMIF('[1]Комплексный'!$C$35:$C$45,MAX('[1]Комплексный'!$B$10:$B$24),'[1]Комплексный'!$D$35:$D$45),IF(G25=2,SUMIF('[1]Комплексный'!$C$35:$C$45,MAX('[1]Комплексный'!$B$10:$B$24),'[1]Комплексный'!$E$35:$E$45),IF(G25=3,SUMIF('[1]Комплексный'!$C$35:$C$45,MAX('[1]Комплексный'!$B$10:$B$24),'[1]Комплексный'!$F$35:$F$45),IF(G25&gt;3,SUMIF('[1]Комплексный'!$C$35:$C$45,MAX('[1]Комплексный'!$B$10:$B$24),'[1]Комплексный'!$G$35:$G$45)))))))</f>
        <v>#VALUE!</v>
      </c>
      <c r="T25" s="56">
        <f>IF(I25="",0,IF(I25=0,0,IF(I25=1,SUMIF('[1]Комплексный'!$C$35:$C$45,MAX('[1]Комплексный'!$B$10:$B$24),'[1]Комплексный'!$D$35:$D$45),IF(I25=2,SUMIF('[1]Комплексный'!$C$35:$C$45,MAX('[1]Комплексный'!$B$10:$B$24),'[1]Комплексный'!$E$35:$E$45),IF(I25=3,SUMIF('[1]Комплексный'!$C$35:$C$45,MAX('[1]Комплексный'!$B$10:$B$24),'[1]Комплексный'!$F$35:$F$45),IF(I25&gt;3,SUMIF('[1]Комплексный'!$C$35:$C$45,MAX('[1]Комплексный'!$B$10:$B$24),'[1]Комплексный'!$G$35:$G$45)))))))</f>
        <v>0</v>
      </c>
      <c r="U25" s="56" t="e">
        <f>IF(K25="",0,IF(K25=0,0,IF(K25=1,SUMIF('[1]Комплексный'!$C$35:$C$45,MAX('[1]Комплексный'!$B$10:$B$24),'[1]Комплексный'!$D$35:$D$45),IF(K25=2,SUMIF('[1]Комплексный'!$C$35:$C$45,MAX('[1]Комплексный'!$B$10:$B$24),'[1]Комплексный'!$E$35:$E$45),IF(K25=3,SUMIF('[1]Комплексный'!$C$35:$C$45,MAX('[1]Комплексный'!$B$10:$B$24),'[1]Комплексный'!$F$35:$F$45),IF(K25&gt;3,SUMIF('[1]Комплексный'!$C$35:$C$45,MAX('[1]Комплексный'!$B$10:$B$24),'[1]Комплексный'!$G$35:$G$45)))))))</f>
        <v>#VALUE!</v>
      </c>
      <c r="V25" s="56" t="e">
        <f>IF(M25="",0,IF(M25=0,0,IF(M25=1,SUMIF('[1]Комплексный'!$C$35:$C$45,MAX('[1]Комплексный'!$B$10:$B$24),'[1]Комплексный'!$D$35:$D$45),IF(M25=2,SUMIF('[1]Комплексный'!$C$35:$C$45,MAX('[1]Комплексный'!$B$10:$B$24),'[1]Комплексный'!$E$35:$E$45),IF(M25=3,SUMIF('[1]Комплексный'!$C$35:$C$45,MAX('[1]Комплексный'!$B$10:$B$24),'[1]Комплексный'!$F$35:$F$45),IF(M25&gt;3,SUMIF('[1]Комплексный'!$C$35:$C$45,MAX('[1]Комплексный'!$B$10:$B$24),'[1]Комплексный'!$G$35:$G$45)))))))</f>
        <v>#VALUE!</v>
      </c>
      <c r="W25" s="56" t="e">
        <f>IF(P25="",0,IF(P25=0,0,IF(P25=1,SUMIF('[1]Комплексный'!$C$35:$C$45,MAX('[1]Комплексный'!$B$10:$B$24),'[1]Комплексный'!$D$35:$D$45),IF(P25=2,SUMIF('[1]Комплексный'!$C$35:$C$45,MAX('[1]Комплексный'!$B$10:$B$24),'[1]Комплексный'!$E$35:$E$45),IF(P25=3,SUMIF('[1]Комплексный'!$C$35:$C$45,MAX('[1]Комплексный'!$B$10:$B$24),'[1]Комплексный'!$F$35:$F$45),IF(P25&gt;3,SUMIF('[1]Комплексный'!$C$35:$C$45,MAX('[1]Комплексный'!$B$10:$B$24),'[1]Комплексный'!$G$35:$G$45)))))))</f>
        <v>#VALUE!</v>
      </c>
      <c r="X25" s="56" t="e">
        <f t="shared" si="2"/>
        <v>#VALUE!</v>
      </c>
    </row>
    <row r="26" spans="1:24" ht="49.5" customHeight="1">
      <c r="A26" s="28">
        <f t="shared" si="0"/>
      </c>
      <c r="B26" s="29">
        <v>12</v>
      </c>
      <c r="C26" s="30" t="str">
        <f>_xlfn.IFERROR(VLOOKUP(B26,'[1]Многоборье'!$E$3:$T$35,3,FALSE),"")</f>
        <v>Роверандом + СКИФ</v>
      </c>
      <c r="D26" s="30">
        <f>_xlfn.IFERROR(VLOOKUP(B26,'[1]Многоборье'!$E$4:$T$35,4,FALSE),"")</f>
        <v>38</v>
      </c>
      <c r="E26" s="31" t="str">
        <f>_xlfn.IFERROR(VLOOKUP(B26,'[1]Многоборье'!$E$4:$T$35,5,FALSE),"")</f>
        <v>Ивлева Марю (б/р), Дерябина Варя (б/р), Семёнова Лариса (б/р), Хитрина Полина (б/р), Корчевский Лев (б/р), Лятс Максим (б/р)</v>
      </c>
      <c r="F26" s="30" t="str">
        <f>_xlfn.IFERROR(VLOOKUP(B26,'[1]Многоборье'!$E$4:$T$35,6,FALSE),"")</f>
        <v>Санкт-Петербург</v>
      </c>
      <c r="G26" s="32">
        <f>_xlfn.IFERROR(VLOOKUP(B26,'[1]Многоборье'!$E$4:$T$35,7,FALSE),"")</f>
        <v>13</v>
      </c>
      <c r="H26" s="32">
        <f>_xlfn.IFERROR(VLOOKUP(B26,'[1]Многоборье'!$E$4:$T$35,8,FALSE),"")</f>
        <v>40</v>
      </c>
      <c r="I26" s="32">
        <f>_xlfn.IFERROR(VLOOKUP(B26,'[1]Многоборье'!$E$4:$T$35,9,FALSE),"")</f>
        <v>0</v>
      </c>
      <c r="J26" s="32">
        <f>_xlfn.IFERROR(VLOOKUP(B26,'[1]Многоборье'!$E$4:$T$35,10,FALSE),"")</f>
        <v>0</v>
      </c>
      <c r="K26" s="32">
        <f>_xlfn.IFERROR(VLOOKUP(B26,'[1]Многоборье'!$E$4:$T$35,11,FALSE),"")</f>
        <v>10</v>
      </c>
      <c r="L26" s="32">
        <f>_xlfn.IFERROR(VLOOKUP(B26,'[1]Многоборье'!$E$4:$T$35,12,FALSE),"")</f>
        <v>165</v>
      </c>
      <c r="M26" s="32">
        <f>_xlfn.IFERROR(VLOOKUP(B26,'[1]Многоборье'!$E$4:$T$35,13,FALSE),"")</f>
        <v>29</v>
      </c>
      <c r="N26" s="32">
        <f>_xlfn.IFERROR(VLOOKUP(B26,'[1]Многоборье'!$E$4:$T$35,14,FALSE),"")</f>
        <v>0</v>
      </c>
      <c r="O26" s="51">
        <f>_xlfn.IFERROR(VLOOKUP(B26,'[1]Многоборье'!$E$4:$T$35,15,FALSE),"")</f>
        <v>205.0000090912434</v>
      </c>
      <c r="P26" s="51">
        <f t="shared" si="1"/>
        <v>12</v>
      </c>
      <c r="Q26" s="32">
        <f>IF($C$20="","",_xlfn.IFERROR(IF(HLOOKUP('[1]Соревнования'!$B$11,'[1]Разряды'!$A$3:$AD$13,P26+1,FALSE)=0,"",HLOOKUP('[1]Соревнования'!$B$11,'[1]Разряды'!$A$3:$AD$13,P26+1,FALSE)),""))</f>
      </c>
      <c r="S26" s="56" t="e">
        <f>IF(G26="",0,IF(G26=0,0,IF(G26=1,SUMIF('[1]Комплексный'!$C$35:$C$45,MAX('[1]Комплексный'!$B$10:$B$24),'[1]Комплексный'!$D$35:$D$45),IF(G26=2,SUMIF('[1]Комплексный'!$C$35:$C$45,MAX('[1]Комплексный'!$B$10:$B$24),'[1]Комплексный'!$E$35:$E$45),IF(G26=3,SUMIF('[1]Комплексный'!$C$35:$C$45,MAX('[1]Комплексный'!$B$10:$B$24),'[1]Комплексный'!$F$35:$F$45),IF(G26&gt;3,SUMIF('[1]Комплексный'!$C$35:$C$45,MAX('[1]Комплексный'!$B$10:$B$24),'[1]Комплексный'!$G$35:$G$45)))))))</f>
        <v>#VALUE!</v>
      </c>
      <c r="T26" s="56">
        <f>IF(I26="",0,IF(I26=0,0,IF(I26=1,SUMIF('[1]Комплексный'!$C$35:$C$45,MAX('[1]Комплексный'!$B$10:$B$24),'[1]Комплексный'!$D$35:$D$45),IF(I26=2,SUMIF('[1]Комплексный'!$C$35:$C$45,MAX('[1]Комплексный'!$B$10:$B$24),'[1]Комплексный'!$E$35:$E$45),IF(I26=3,SUMIF('[1]Комплексный'!$C$35:$C$45,MAX('[1]Комплексный'!$B$10:$B$24),'[1]Комплексный'!$F$35:$F$45),IF(I26&gt;3,SUMIF('[1]Комплексный'!$C$35:$C$45,MAX('[1]Комплексный'!$B$10:$B$24),'[1]Комплексный'!$G$35:$G$45)))))))</f>
        <v>0</v>
      </c>
      <c r="U26" s="56" t="e">
        <f>IF(K26="",0,IF(K26=0,0,IF(K26=1,SUMIF('[1]Комплексный'!$C$35:$C$45,MAX('[1]Комплексный'!$B$10:$B$24),'[1]Комплексный'!$D$35:$D$45),IF(K26=2,SUMIF('[1]Комплексный'!$C$35:$C$45,MAX('[1]Комплексный'!$B$10:$B$24),'[1]Комплексный'!$E$35:$E$45),IF(K26=3,SUMIF('[1]Комплексный'!$C$35:$C$45,MAX('[1]Комплексный'!$B$10:$B$24),'[1]Комплексный'!$F$35:$F$45),IF(K26&gt;3,SUMIF('[1]Комплексный'!$C$35:$C$45,MAX('[1]Комплексный'!$B$10:$B$24),'[1]Комплексный'!$G$35:$G$45)))))))</f>
        <v>#VALUE!</v>
      </c>
      <c r="V26" s="56" t="e">
        <f>IF(M26="",0,IF(M26=0,0,IF(M26=1,SUMIF('[1]Комплексный'!$C$35:$C$45,MAX('[1]Комплексный'!$B$10:$B$24),'[1]Комплексный'!$D$35:$D$45),IF(M26=2,SUMIF('[1]Комплексный'!$C$35:$C$45,MAX('[1]Комплексный'!$B$10:$B$24),'[1]Комплексный'!$E$35:$E$45),IF(M26=3,SUMIF('[1]Комплексный'!$C$35:$C$45,MAX('[1]Комплексный'!$B$10:$B$24),'[1]Комплексный'!$F$35:$F$45),IF(M26&gt;3,SUMIF('[1]Комплексный'!$C$35:$C$45,MAX('[1]Комплексный'!$B$10:$B$24),'[1]Комплексный'!$G$35:$G$45)))))))</f>
        <v>#VALUE!</v>
      </c>
      <c r="W26" s="56" t="e">
        <f>IF(P26="",0,IF(P26=0,0,IF(P26=1,SUMIF('[1]Комплексный'!$C$35:$C$45,MAX('[1]Комплексный'!$B$10:$B$24),'[1]Комплексный'!$D$35:$D$45),IF(P26=2,SUMIF('[1]Комплексный'!$C$35:$C$45,MAX('[1]Комплексный'!$B$10:$B$24),'[1]Комплексный'!$E$35:$E$45),IF(P26=3,SUMIF('[1]Комплексный'!$C$35:$C$45,MAX('[1]Комплексный'!$B$10:$B$24),'[1]Комплексный'!$F$35:$F$45),IF(P26&gt;3,SUMIF('[1]Комплексный'!$C$35:$C$45,MAX('[1]Комплексный'!$B$10:$B$24),'[1]Комплексный'!$G$35:$G$45)))))))</f>
        <v>#VALUE!</v>
      </c>
      <c r="X26" s="56" t="e">
        <f t="shared" si="2"/>
        <v>#VALUE!</v>
      </c>
    </row>
    <row r="27" spans="1:24" ht="49.5" customHeight="1">
      <c r="A27" s="28">
        <f t="shared" si="0"/>
      </c>
      <c r="B27" s="29">
        <v>13</v>
      </c>
      <c r="C27" s="30" t="str">
        <f>_xlfn.IFERROR(VLOOKUP(B27,'[1]Многоборье'!$E$3:$T$35,3,FALSE),"")</f>
        <v>Живая Вода 2</v>
      </c>
      <c r="D27" s="30">
        <f>_xlfn.IFERROR(VLOOKUP(B27,'[1]Многоборье'!$E$4:$T$35,4,FALSE),"")</f>
        <v>28</v>
      </c>
      <c r="E27" s="31" t="str">
        <f>_xlfn.IFERROR(VLOOKUP(B27,'[1]Многоборье'!$E$4:$T$35,5,FALSE),"")</f>
        <v>Петров Владимир (б/р), Русанов Тимофей (б/р), Разумовская Алёна (б/р), Воронов Миша (б/р), Буснюк Тима (б/р), Горшков Сергей (б/р)</v>
      </c>
      <c r="F27" s="30" t="str">
        <f>_xlfn.IFERROR(VLOOKUP(B27,'[1]Многоборье'!$E$4:$T$35,6,FALSE),"")</f>
        <v>Санкт-Петербург</v>
      </c>
      <c r="G27" s="32">
        <f>_xlfn.IFERROR(VLOOKUP(B27,'[1]Многоборье'!$E$4:$T$35,7,FALSE),"")</f>
        <v>7</v>
      </c>
      <c r="H27" s="32">
        <f>_xlfn.IFERROR(VLOOKUP(B27,'[1]Многоборье'!$E$4:$T$35,8,FALSE),"")</f>
        <v>70</v>
      </c>
      <c r="I27" s="32">
        <f>_xlfn.IFERROR(VLOOKUP(B27,'[1]Многоборье'!$E$4:$T$35,9,FALSE),"")</f>
        <v>0</v>
      </c>
      <c r="J27" s="32">
        <f>_xlfn.IFERROR(VLOOKUP(B27,'[1]Многоборье'!$E$4:$T$35,10,FALSE),"")</f>
        <v>0</v>
      </c>
      <c r="K27" s="32">
        <f>_xlfn.IFERROR(VLOOKUP(B27,'[1]Многоборье'!$E$4:$T$35,11,FALSE),"")</f>
        <v>13</v>
      </c>
      <c r="L27" s="32">
        <f>_xlfn.IFERROR(VLOOKUP(B27,'[1]Многоборье'!$E$4:$T$35,12,FALSE),"")</f>
        <v>120</v>
      </c>
      <c r="M27" s="32">
        <f>_xlfn.IFERROR(VLOOKUP(B27,'[1]Многоборье'!$E$4:$T$35,13,FALSE),"")</f>
        <v>29</v>
      </c>
      <c r="N27" s="32">
        <f>_xlfn.IFERROR(VLOOKUP(B27,'[1]Многоборье'!$E$4:$T$35,14,FALSE),"")</f>
        <v>0</v>
      </c>
      <c r="O27" s="51">
        <f>_xlfn.IFERROR(VLOOKUP(B27,'[1]Многоборье'!$E$4:$T$35,15,FALSE),"")</f>
        <v>190.00000714319145</v>
      </c>
      <c r="P27" s="51">
        <f aca="true" t="shared" si="3" ref="P27:P46">_xlfn.IFERROR(RANK(O27,$O$15:$O$46,0),"")</f>
        <v>13</v>
      </c>
      <c r="Q27" s="32">
        <f>IF($C$20="","",_xlfn.IFERROR(IF(HLOOKUP('[1]Соревнования'!$B$11,'[1]Разряды'!$A$3:$AD$13,P27+1,FALSE)=0,"",HLOOKUP('[1]Соревнования'!$B$11,'[1]Разряды'!$A$3:$AD$13,P27+1,FALSE)),""))</f>
      </c>
      <c r="S27" s="56" t="e">
        <f>IF(G27="",0,IF(G27=0,0,IF(G27=1,SUMIF('[1]Комплексный'!$C$35:$C$45,MAX('[1]Комплексный'!$B$10:$B$24),'[1]Комплексный'!$D$35:$D$45),IF(G27=2,SUMIF('[1]Комплексный'!$C$35:$C$45,MAX('[1]Комплексный'!$B$10:$B$24),'[1]Комплексный'!$E$35:$E$45),IF(G27=3,SUMIF('[1]Комплексный'!$C$35:$C$45,MAX('[1]Комплексный'!$B$10:$B$24),'[1]Комплексный'!$F$35:$F$45),IF(G27&gt;3,SUMIF('[1]Комплексный'!$C$35:$C$45,MAX('[1]Комплексный'!$B$10:$B$24),'[1]Комплексный'!$G$35:$G$45)))))))</f>
        <v>#VALUE!</v>
      </c>
      <c r="T27" s="56">
        <f>IF(I27="",0,IF(I27=0,0,IF(I27=1,SUMIF('[1]Комплексный'!$C$35:$C$45,MAX('[1]Комплексный'!$B$10:$B$24),'[1]Комплексный'!$D$35:$D$45),IF(I27=2,SUMIF('[1]Комплексный'!$C$35:$C$45,MAX('[1]Комплексный'!$B$10:$B$24),'[1]Комплексный'!$E$35:$E$45),IF(I27=3,SUMIF('[1]Комплексный'!$C$35:$C$45,MAX('[1]Комплексный'!$B$10:$B$24),'[1]Комплексный'!$F$35:$F$45),IF(I27&gt;3,SUMIF('[1]Комплексный'!$C$35:$C$45,MAX('[1]Комплексный'!$B$10:$B$24),'[1]Комплексный'!$G$35:$G$45)))))))</f>
        <v>0</v>
      </c>
      <c r="U27" s="56" t="e">
        <f>IF(K27="",0,IF(K27=0,0,IF(K27=1,SUMIF('[1]Комплексный'!$C$35:$C$45,MAX('[1]Комплексный'!$B$10:$B$24),'[1]Комплексный'!$D$35:$D$45),IF(K27=2,SUMIF('[1]Комплексный'!$C$35:$C$45,MAX('[1]Комплексный'!$B$10:$B$24),'[1]Комплексный'!$E$35:$E$45),IF(K27=3,SUMIF('[1]Комплексный'!$C$35:$C$45,MAX('[1]Комплексный'!$B$10:$B$24),'[1]Комплексный'!$F$35:$F$45),IF(K27&gt;3,SUMIF('[1]Комплексный'!$C$35:$C$45,MAX('[1]Комплексный'!$B$10:$B$24),'[1]Комплексный'!$G$35:$G$45)))))))</f>
        <v>#VALUE!</v>
      </c>
      <c r="V27" s="56" t="e">
        <f>IF(M27="",0,IF(M27=0,0,IF(M27=1,SUMIF('[1]Комплексный'!$C$35:$C$45,MAX('[1]Комплексный'!$B$10:$B$24),'[1]Комплексный'!$D$35:$D$45),IF(M27=2,SUMIF('[1]Комплексный'!$C$35:$C$45,MAX('[1]Комплексный'!$B$10:$B$24),'[1]Комплексный'!$E$35:$E$45),IF(M27=3,SUMIF('[1]Комплексный'!$C$35:$C$45,MAX('[1]Комплексный'!$B$10:$B$24),'[1]Комплексный'!$F$35:$F$45),IF(M27&gt;3,SUMIF('[1]Комплексный'!$C$35:$C$45,MAX('[1]Комплексный'!$B$10:$B$24),'[1]Комплексный'!$G$35:$G$45)))))))</f>
        <v>#VALUE!</v>
      </c>
      <c r="W27" s="56" t="e">
        <f>IF(P27="",0,IF(P27=0,0,IF(P27=1,SUMIF('[1]Комплексный'!$C$35:$C$45,MAX('[1]Комплексный'!$B$10:$B$24),'[1]Комплексный'!$D$35:$D$45),IF(P27=2,SUMIF('[1]Комплексный'!$C$35:$C$45,MAX('[1]Комплексный'!$B$10:$B$24),'[1]Комплексный'!$E$35:$E$45),IF(P27=3,SUMIF('[1]Комплексный'!$C$35:$C$45,MAX('[1]Комплексный'!$B$10:$B$24),'[1]Комплексный'!$F$35:$F$45),IF(P27&gt;3,SUMIF('[1]Комплексный'!$C$35:$C$45,MAX('[1]Комплексный'!$B$10:$B$24),'[1]Комплексный'!$G$35:$G$45)))))))</f>
        <v>#VALUE!</v>
      </c>
      <c r="X27" s="56" t="e">
        <f t="shared" si="2"/>
        <v>#VALUE!</v>
      </c>
    </row>
    <row r="28" spans="1:24" ht="49.5" customHeight="1">
      <c r="A28" s="28">
        <f t="shared" si="0"/>
      </c>
      <c r="B28" s="29">
        <v>14</v>
      </c>
      <c r="C28" s="30" t="str">
        <f>_xlfn.IFERROR(VLOOKUP(B28,'[1]Многоборье'!$E$3:$T$35,3,FALSE),"")</f>
        <v>Титаник</v>
      </c>
      <c r="D28" s="30" t="str">
        <f>_xlfn.IFERROR(VLOOKUP(B28,'[1]Многоборье'!$E$4:$T$35,4,FALSE),"")</f>
        <v>2_16</v>
      </c>
      <c r="E28" s="31" t="str">
        <f>_xlfn.IFERROR(VLOOKUP(B28,'[1]Многоборье'!$E$4:$T$35,5,FALSE),"")</f>
        <v>Буй Павел (б/р), Ефименко Екатерина (б/р), Филимонов Иван (б/р), Зыкова Мария (б/р), Васильева Анна (б/р), Арзуманьян София (б/р)</v>
      </c>
      <c r="F28" s="30" t="str">
        <f>_xlfn.IFERROR(VLOOKUP(B28,'[1]Многоборье'!$E$4:$T$35,6,FALSE),"")</f>
        <v>Санкт-Петербург</v>
      </c>
      <c r="G28" s="32">
        <f>_xlfn.IFERROR(VLOOKUP(B28,'[1]Многоборье'!$E$4:$T$35,7,FALSE),"")</f>
        <v>25</v>
      </c>
      <c r="H28" s="32">
        <f>_xlfn.IFERROR(VLOOKUP(B28,'[1]Многоборье'!$E$4:$T$35,8,FALSE),"")</f>
        <v>0</v>
      </c>
      <c r="I28" s="32">
        <f>_xlfn.IFERROR(VLOOKUP(B28,'[1]Многоборье'!$E$4:$T$35,9,FALSE),"")</f>
        <v>0</v>
      </c>
      <c r="J28" s="32">
        <f>_xlfn.IFERROR(VLOOKUP(B28,'[1]Многоборье'!$E$4:$T$35,10,FALSE),"")</f>
        <v>0</v>
      </c>
      <c r="K28" s="32">
        <f>_xlfn.IFERROR(VLOOKUP(B28,'[1]Многоборье'!$E$4:$T$35,11,FALSE),"")</f>
        <v>11</v>
      </c>
      <c r="L28" s="32">
        <f>_xlfn.IFERROR(VLOOKUP(B28,'[1]Многоборье'!$E$4:$T$35,12,FALSE),"")</f>
        <v>150</v>
      </c>
      <c r="M28" s="32">
        <f>_xlfn.IFERROR(VLOOKUP(B28,'[1]Многоборье'!$E$4:$T$35,13,FALSE),"")</f>
        <v>29</v>
      </c>
      <c r="N28" s="32">
        <f>_xlfn.IFERROR(VLOOKUP(B28,'[1]Многоборье'!$E$4:$T$35,14,FALSE),"")</f>
        <v>0</v>
      </c>
      <c r="O28" s="51">
        <f>_xlfn.IFERROR(VLOOKUP(B28,'[1]Многоборье'!$E$4:$T$35,15,FALSE),"")</f>
        <v>150.00000833366767</v>
      </c>
      <c r="P28" s="51">
        <f t="shared" si="3"/>
        <v>14</v>
      </c>
      <c r="Q28" s="32">
        <f>IF($C$20="","",_xlfn.IFERROR(IF(HLOOKUP('[1]Соревнования'!$B$11,'[1]Разряды'!$A$3:$AD$13,P28+1,FALSE)=0,"",HLOOKUP('[1]Соревнования'!$B$11,'[1]Разряды'!$A$3:$AD$13,P28+1,FALSE)),""))</f>
      </c>
      <c r="S28" s="56" t="e">
        <f>IF(G28="",0,IF(G28=0,0,IF(G28=1,SUMIF('[1]Комплексный'!$C$35:$C$45,MAX('[1]Комплексный'!$B$10:$B$24),'[1]Комплексный'!$D$35:$D$45),IF(G28=2,SUMIF('[1]Комплексный'!$C$35:$C$45,MAX('[1]Комплексный'!$B$10:$B$24),'[1]Комплексный'!$E$35:$E$45),IF(G28=3,SUMIF('[1]Комплексный'!$C$35:$C$45,MAX('[1]Комплексный'!$B$10:$B$24),'[1]Комплексный'!$F$35:$F$45),IF(G28&gt;3,SUMIF('[1]Комплексный'!$C$35:$C$45,MAX('[1]Комплексный'!$B$10:$B$24),'[1]Комплексный'!$G$35:$G$45)))))))</f>
        <v>#VALUE!</v>
      </c>
      <c r="T28" s="56">
        <f>IF(I28="",0,IF(I28=0,0,IF(I28=1,SUMIF('[1]Комплексный'!$C$35:$C$45,MAX('[1]Комплексный'!$B$10:$B$24),'[1]Комплексный'!$D$35:$D$45),IF(I28=2,SUMIF('[1]Комплексный'!$C$35:$C$45,MAX('[1]Комплексный'!$B$10:$B$24),'[1]Комплексный'!$E$35:$E$45),IF(I28=3,SUMIF('[1]Комплексный'!$C$35:$C$45,MAX('[1]Комплексный'!$B$10:$B$24),'[1]Комплексный'!$F$35:$F$45),IF(I28&gt;3,SUMIF('[1]Комплексный'!$C$35:$C$45,MAX('[1]Комплексный'!$B$10:$B$24),'[1]Комплексный'!$G$35:$G$45)))))))</f>
        <v>0</v>
      </c>
      <c r="U28" s="56" t="e">
        <f>IF(K28="",0,IF(K28=0,0,IF(K28=1,SUMIF('[1]Комплексный'!$C$35:$C$45,MAX('[1]Комплексный'!$B$10:$B$24),'[1]Комплексный'!$D$35:$D$45),IF(K28=2,SUMIF('[1]Комплексный'!$C$35:$C$45,MAX('[1]Комплексный'!$B$10:$B$24),'[1]Комплексный'!$E$35:$E$45),IF(K28=3,SUMIF('[1]Комплексный'!$C$35:$C$45,MAX('[1]Комплексный'!$B$10:$B$24),'[1]Комплексный'!$F$35:$F$45),IF(K28&gt;3,SUMIF('[1]Комплексный'!$C$35:$C$45,MAX('[1]Комплексный'!$B$10:$B$24),'[1]Комплексный'!$G$35:$G$45)))))))</f>
        <v>#VALUE!</v>
      </c>
      <c r="V28" s="56" t="e">
        <f>IF(M28="",0,IF(M28=0,0,IF(M28=1,SUMIF('[1]Комплексный'!$C$35:$C$45,MAX('[1]Комплексный'!$B$10:$B$24),'[1]Комплексный'!$D$35:$D$45),IF(M28=2,SUMIF('[1]Комплексный'!$C$35:$C$45,MAX('[1]Комплексный'!$B$10:$B$24),'[1]Комплексный'!$E$35:$E$45),IF(M28=3,SUMIF('[1]Комплексный'!$C$35:$C$45,MAX('[1]Комплексный'!$B$10:$B$24),'[1]Комплексный'!$F$35:$F$45),IF(M28&gt;3,SUMIF('[1]Комплексный'!$C$35:$C$45,MAX('[1]Комплексный'!$B$10:$B$24),'[1]Комплексный'!$G$35:$G$45)))))))</f>
        <v>#VALUE!</v>
      </c>
      <c r="W28" s="56" t="e">
        <f>IF(P28="",0,IF(P28=0,0,IF(P28=1,SUMIF('[1]Комплексный'!$C$35:$C$45,MAX('[1]Комплексный'!$B$10:$B$24),'[1]Комплексный'!$D$35:$D$45),IF(P28=2,SUMIF('[1]Комплексный'!$C$35:$C$45,MAX('[1]Комплексный'!$B$10:$B$24),'[1]Комплексный'!$E$35:$E$45),IF(P28=3,SUMIF('[1]Комплексный'!$C$35:$C$45,MAX('[1]Комплексный'!$B$10:$B$24),'[1]Комплексный'!$F$35:$F$45),IF(P28&gt;3,SUMIF('[1]Комплексный'!$C$35:$C$45,MAX('[1]Комплексный'!$B$10:$B$24),'[1]Комплексный'!$G$35:$G$45)))))))</f>
        <v>#VALUE!</v>
      </c>
      <c r="X28" s="56" t="e">
        <f t="shared" si="2"/>
        <v>#VALUE!</v>
      </c>
    </row>
    <row r="29" spans="1:24" ht="49.5" customHeight="1">
      <c r="A29" s="28">
        <f t="shared" si="0"/>
      </c>
      <c r="B29" s="29">
        <v>15</v>
      </c>
      <c r="C29" s="30" t="str">
        <f>_xlfn.IFERROR(VLOOKUP(B29,'[1]Многоборье'!$E$3:$T$35,3,FALSE),"")</f>
        <v>Наутилус</v>
      </c>
      <c r="D29" s="30" t="str">
        <f>_xlfn.IFERROR(VLOOKUP(B29,'[1]Многоборье'!$E$4:$T$35,4,FALSE),"")</f>
        <v>1_5</v>
      </c>
      <c r="E29" s="31" t="str">
        <f>_xlfn.IFERROR(VLOOKUP(B29,'[1]Многоборье'!$E$4:$T$35,5,FALSE),"")</f>
        <v>Григоренко Анна (б/р), Корянова Дарья (б/р), Соловьёв Богдан (б/р), Самко Максим (б/р), Рагель Олеся (б/р), Горяев Пётр (б/р)</v>
      </c>
      <c r="F29" s="30" t="str">
        <f>_xlfn.IFERROR(VLOOKUP(B29,'[1]Многоборье'!$E$4:$T$35,6,FALSE),"")</f>
        <v>Санкт-Петербург</v>
      </c>
      <c r="G29" s="32">
        <f>_xlfn.IFERROR(VLOOKUP(B29,'[1]Многоборье'!$E$4:$T$35,7,FALSE),"")</f>
        <v>15</v>
      </c>
      <c r="H29" s="32">
        <f>_xlfn.IFERROR(VLOOKUP(B29,'[1]Многоборье'!$E$4:$T$35,8,FALSE),"")</f>
        <v>30</v>
      </c>
      <c r="I29" s="32">
        <f>_xlfn.IFERROR(VLOOKUP(B29,'[1]Многоборье'!$E$4:$T$35,9,FALSE),"")</f>
        <v>0</v>
      </c>
      <c r="J29" s="32">
        <f>_xlfn.IFERROR(VLOOKUP(B29,'[1]Многоборье'!$E$4:$T$35,10,FALSE),"")</f>
        <v>0</v>
      </c>
      <c r="K29" s="32">
        <f>_xlfn.IFERROR(VLOOKUP(B29,'[1]Многоборье'!$E$4:$T$35,11,FALSE),"")</f>
        <v>15</v>
      </c>
      <c r="L29" s="32">
        <f>_xlfn.IFERROR(VLOOKUP(B29,'[1]Многоборье'!$E$4:$T$35,12,FALSE),"")</f>
        <v>90</v>
      </c>
      <c r="M29" s="32">
        <f>_xlfn.IFERROR(VLOOKUP(B29,'[1]Многоборье'!$E$4:$T$35,13,FALSE),"")</f>
        <v>29</v>
      </c>
      <c r="N29" s="32">
        <f>_xlfn.IFERROR(VLOOKUP(B29,'[1]Многоборье'!$E$4:$T$35,14,FALSE),"")</f>
        <v>0</v>
      </c>
      <c r="O29" s="51">
        <f>_xlfn.IFERROR(VLOOKUP(B29,'[1]Многоборье'!$E$4:$T$35,15,FALSE),"")</f>
        <v>120.00000625033432</v>
      </c>
      <c r="P29" s="51">
        <f t="shared" si="3"/>
        <v>15</v>
      </c>
      <c r="Q29" s="32">
        <f>IF($C$20="","",_xlfn.IFERROR(IF(HLOOKUP('[1]Соревнования'!$B$11,'[1]Разряды'!$A$3:$AD$13,P29+1,FALSE)=0,"",HLOOKUP('[1]Соревнования'!$B$11,'[1]Разряды'!$A$3:$AD$13,P29+1,FALSE)),""))</f>
      </c>
      <c r="S29" s="56" t="e">
        <f>IF(G29="",0,IF(G29=0,0,IF(G29=1,SUMIF('[1]Комплексный'!$C$35:$C$45,MAX('[1]Комплексный'!$B$10:$B$24),'[1]Комплексный'!$D$35:$D$45),IF(G29=2,SUMIF('[1]Комплексный'!$C$35:$C$45,MAX('[1]Комплексный'!$B$10:$B$24),'[1]Комплексный'!$E$35:$E$45),IF(G29=3,SUMIF('[1]Комплексный'!$C$35:$C$45,MAX('[1]Комплексный'!$B$10:$B$24),'[1]Комплексный'!$F$35:$F$45),IF(G29&gt;3,SUMIF('[1]Комплексный'!$C$35:$C$45,MAX('[1]Комплексный'!$B$10:$B$24),'[1]Комплексный'!$G$35:$G$45)))))))</f>
        <v>#VALUE!</v>
      </c>
      <c r="T29" s="56">
        <f>IF(I29="",0,IF(I29=0,0,IF(I29=1,SUMIF('[1]Комплексный'!$C$35:$C$45,MAX('[1]Комплексный'!$B$10:$B$24),'[1]Комплексный'!$D$35:$D$45),IF(I29=2,SUMIF('[1]Комплексный'!$C$35:$C$45,MAX('[1]Комплексный'!$B$10:$B$24),'[1]Комплексный'!$E$35:$E$45),IF(I29=3,SUMIF('[1]Комплексный'!$C$35:$C$45,MAX('[1]Комплексный'!$B$10:$B$24),'[1]Комплексный'!$F$35:$F$45),IF(I29&gt;3,SUMIF('[1]Комплексный'!$C$35:$C$45,MAX('[1]Комплексный'!$B$10:$B$24),'[1]Комплексный'!$G$35:$G$45)))))))</f>
        <v>0</v>
      </c>
      <c r="U29" s="56" t="e">
        <f>IF(K29="",0,IF(K29=0,0,IF(K29=1,SUMIF('[1]Комплексный'!$C$35:$C$45,MAX('[1]Комплексный'!$B$10:$B$24),'[1]Комплексный'!$D$35:$D$45),IF(K29=2,SUMIF('[1]Комплексный'!$C$35:$C$45,MAX('[1]Комплексный'!$B$10:$B$24),'[1]Комплексный'!$E$35:$E$45),IF(K29=3,SUMIF('[1]Комплексный'!$C$35:$C$45,MAX('[1]Комплексный'!$B$10:$B$24),'[1]Комплексный'!$F$35:$F$45),IF(K29&gt;3,SUMIF('[1]Комплексный'!$C$35:$C$45,MAX('[1]Комплексный'!$B$10:$B$24),'[1]Комплексный'!$G$35:$G$45)))))))</f>
        <v>#VALUE!</v>
      </c>
      <c r="V29" s="56" t="e">
        <f>IF(M29="",0,IF(M29=0,0,IF(M29=1,SUMIF('[1]Комплексный'!$C$35:$C$45,MAX('[1]Комплексный'!$B$10:$B$24),'[1]Комплексный'!$D$35:$D$45),IF(M29=2,SUMIF('[1]Комплексный'!$C$35:$C$45,MAX('[1]Комплексный'!$B$10:$B$24),'[1]Комплексный'!$E$35:$E$45),IF(M29=3,SUMIF('[1]Комплексный'!$C$35:$C$45,MAX('[1]Комплексный'!$B$10:$B$24),'[1]Комплексный'!$F$35:$F$45),IF(M29&gt;3,SUMIF('[1]Комплексный'!$C$35:$C$45,MAX('[1]Комплексный'!$B$10:$B$24),'[1]Комплексный'!$G$35:$G$45)))))))</f>
        <v>#VALUE!</v>
      </c>
      <c r="W29" s="56" t="e">
        <f>IF(P29="",0,IF(P29=0,0,IF(P29=1,SUMIF('[1]Комплексный'!$C$35:$C$45,MAX('[1]Комплексный'!$B$10:$B$24),'[1]Комплексный'!$D$35:$D$45),IF(P29=2,SUMIF('[1]Комплексный'!$C$35:$C$45,MAX('[1]Комплексный'!$B$10:$B$24),'[1]Комплексный'!$E$35:$E$45),IF(P29=3,SUMIF('[1]Комплексный'!$C$35:$C$45,MAX('[1]Комплексный'!$B$10:$B$24),'[1]Комплексный'!$F$35:$F$45),IF(P29&gt;3,SUMIF('[1]Комплексный'!$C$35:$C$45,MAX('[1]Комплексный'!$B$10:$B$24),'[1]Комплексный'!$G$35:$G$45)))))))</f>
        <v>#VALUE!</v>
      </c>
      <c r="X29" s="56" t="e">
        <f t="shared" si="2"/>
        <v>#VALUE!</v>
      </c>
    </row>
    <row r="30" spans="1:24" ht="49.5" customHeight="1">
      <c r="A30" s="28">
        <f t="shared" si="0"/>
      </c>
      <c r="B30" s="29">
        <v>16</v>
      </c>
      <c r="C30" s="30" t="str">
        <f>_xlfn.IFERROR(VLOOKUP(B30,'[1]Многоборье'!$E$3:$T$35,3,FALSE),"")</f>
        <v>Фонтанка 32</v>
      </c>
      <c r="D30" s="30">
        <f>_xlfn.IFERROR(VLOOKUP(B30,'[1]Многоборье'!$E$4:$T$35,4,FALSE),"")</f>
        <v>40</v>
      </c>
      <c r="E30" s="31" t="str">
        <f>_xlfn.IFERROR(VLOOKUP(B30,'[1]Многоборье'!$E$4:$T$35,5,FALSE),"")</f>
        <v>Шептунов Сергей (б/р), Метлицкий Илья (б/р), Логинов Даня (б/р), Соколова Лиза (б/р), Муслимова Полина (б/р), Якинович Максим (б/р)</v>
      </c>
      <c r="F30" s="30" t="str">
        <f>_xlfn.IFERROR(VLOOKUP(B30,'[1]Многоборье'!$E$4:$T$35,6,FALSE),"")</f>
        <v>Санкт-Петербург</v>
      </c>
      <c r="G30" s="32">
        <f>_xlfn.IFERROR(VLOOKUP(B30,'[1]Многоборье'!$E$4:$T$35,7,FALSE),"")</f>
        <v>23</v>
      </c>
      <c r="H30" s="32">
        <f>_xlfn.IFERROR(VLOOKUP(B30,'[1]Многоборье'!$E$4:$T$35,8,FALSE),"")</f>
        <v>0</v>
      </c>
      <c r="I30" s="32">
        <f>_xlfn.IFERROR(VLOOKUP(B30,'[1]Многоборье'!$E$4:$T$35,9,FALSE),"")</f>
        <v>0</v>
      </c>
      <c r="J30" s="32">
        <f>_xlfn.IFERROR(VLOOKUP(B30,'[1]Многоборье'!$E$4:$T$35,10,FALSE),"")</f>
        <v>0</v>
      </c>
      <c r="K30" s="32">
        <f>_xlfn.IFERROR(VLOOKUP(B30,'[1]Многоборье'!$E$4:$T$35,11,FALSE),"")</f>
        <v>14</v>
      </c>
      <c r="L30" s="32">
        <f>_xlfn.IFERROR(VLOOKUP(B30,'[1]Многоборье'!$E$4:$T$35,12,FALSE),"")</f>
        <v>105</v>
      </c>
      <c r="M30" s="32">
        <f>_xlfn.IFERROR(VLOOKUP(B30,'[1]Многоборье'!$E$4:$T$35,13,FALSE),"")</f>
        <v>29</v>
      </c>
      <c r="N30" s="32">
        <f>_xlfn.IFERROR(VLOOKUP(B30,'[1]Многоборье'!$E$4:$T$35,14,FALSE),"")</f>
        <v>0</v>
      </c>
      <c r="O30" s="51">
        <f>_xlfn.IFERROR(VLOOKUP(B30,'[1]Многоборье'!$E$4:$T$35,15,FALSE),"")</f>
        <v>105.00000666700099</v>
      </c>
      <c r="P30" s="51">
        <f t="shared" si="3"/>
        <v>16</v>
      </c>
      <c r="Q30" s="32">
        <f>IF($C$20="","",_xlfn.IFERROR(IF(HLOOKUP('[1]Соревнования'!$B$11,'[1]Разряды'!$A$3:$AD$13,P30+1,FALSE)=0,"",HLOOKUP('[1]Соревнования'!$B$11,'[1]Разряды'!$A$3:$AD$13,P30+1,FALSE)),""))</f>
      </c>
      <c r="S30" s="56" t="e">
        <f>IF(G30="",0,IF(G30=0,0,IF(G30=1,SUMIF('[1]Комплексный'!$C$35:$C$45,MAX('[1]Комплексный'!$B$10:$B$24),'[1]Комплексный'!$D$35:$D$45),IF(G30=2,SUMIF('[1]Комплексный'!$C$35:$C$45,MAX('[1]Комплексный'!$B$10:$B$24),'[1]Комплексный'!$E$35:$E$45),IF(G30=3,SUMIF('[1]Комплексный'!$C$35:$C$45,MAX('[1]Комплексный'!$B$10:$B$24),'[1]Комплексный'!$F$35:$F$45),IF(G30&gt;3,SUMIF('[1]Комплексный'!$C$35:$C$45,MAX('[1]Комплексный'!$B$10:$B$24),'[1]Комплексный'!$G$35:$G$45)))))))</f>
        <v>#VALUE!</v>
      </c>
      <c r="T30" s="56">
        <f>IF(I30="",0,IF(I30=0,0,IF(I30=1,SUMIF('[1]Комплексный'!$C$35:$C$45,MAX('[1]Комплексный'!$B$10:$B$24),'[1]Комплексный'!$D$35:$D$45),IF(I30=2,SUMIF('[1]Комплексный'!$C$35:$C$45,MAX('[1]Комплексный'!$B$10:$B$24),'[1]Комплексный'!$E$35:$E$45),IF(I30=3,SUMIF('[1]Комплексный'!$C$35:$C$45,MAX('[1]Комплексный'!$B$10:$B$24),'[1]Комплексный'!$F$35:$F$45),IF(I30&gt;3,SUMIF('[1]Комплексный'!$C$35:$C$45,MAX('[1]Комплексный'!$B$10:$B$24),'[1]Комплексный'!$G$35:$G$45)))))))</f>
        <v>0</v>
      </c>
      <c r="U30" s="56" t="e">
        <f>IF(K30="",0,IF(K30=0,0,IF(K30=1,SUMIF('[1]Комплексный'!$C$35:$C$45,MAX('[1]Комплексный'!$B$10:$B$24),'[1]Комплексный'!$D$35:$D$45),IF(K30=2,SUMIF('[1]Комплексный'!$C$35:$C$45,MAX('[1]Комплексный'!$B$10:$B$24),'[1]Комплексный'!$E$35:$E$45),IF(K30=3,SUMIF('[1]Комплексный'!$C$35:$C$45,MAX('[1]Комплексный'!$B$10:$B$24),'[1]Комплексный'!$F$35:$F$45),IF(K30&gt;3,SUMIF('[1]Комплексный'!$C$35:$C$45,MAX('[1]Комплексный'!$B$10:$B$24),'[1]Комплексный'!$G$35:$G$45)))))))</f>
        <v>#VALUE!</v>
      </c>
      <c r="V30" s="56" t="e">
        <f>IF(M30="",0,IF(M30=0,0,IF(M30=1,SUMIF('[1]Комплексный'!$C$35:$C$45,MAX('[1]Комплексный'!$B$10:$B$24),'[1]Комплексный'!$D$35:$D$45),IF(M30=2,SUMIF('[1]Комплексный'!$C$35:$C$45,MAX('[1]Комплексный'!$B$10:$B$24),'[1]Комплексный'!$E$35:$E$45),IF(M30=3,SUMIF('[1]Комплексный'!$C$35:$C$45,MAX('[1]Комплексный'!$B$10:$B$24),'[1]Комплексный'!$F$35:$F$45),IF(M30&gt;3,SUMIF('[1]Комплексный'!$C$35:$C$45,MAX('[1]Комплексный'!$B$10:$B$24),'[1]Комплексный'!$G$35:$G$45)))))))</f>
        <v>#VALUE!</v>
      </c>
      <c r="W30" s="56" t="e">
        <f>IF(P30="",0,IF(P30=0,0,IF(P30=1,SUMIF('[1]Комплексный'!$C$35:$C$45,MAX('[1]Комплексный'!$B$10:$B$24),'[1]Комплексный'!$D$35:$D$45),IF(P30=2,SUMIF('[1]Комплексный'!$C$35:$C$45,MAX('[1]Комплексный'!$B$10:$B$24),'[1]Комплексный'!$E$35:$E$45),IF(P30=3,SUMIF('[1]Комплексный'!$C$35:$C$45,MAX('[1]Комплексный'!$B$10:$B$24),'[1]Комплексный'!$F$35:$F$45),IF(P30&gt;3,SUMIF('[1]Комплексный'!$C$35:$C$45,MAX('[1]Комплексный'!$B$10:$B$24),'[1]Комплексный'!$G$35:$G$45)))))))</f>
        <v>#VALUE!</v>
      </c>
      <c r="X30" s="56" t="e">
        <f t="shared" si="2"/>
        <v>#VALUE!</v>
      </c>
    </row>
    <row r="31" spans="1:24" ht="49.5" customHeight="1">
      <c r="A31" s="28">
        <f t="shared" si="0"/>
      </c>
      <c r="B31" s="29">
        <v>17</v>
      </c>
      <c r="C31" s="30" t="str">
        <f>_xlfn.IFERROR(VLOOKUP(B31,'[1]Многоборье'!$E$3:$T$35,3,FALSE),"")</f>
        <v>339_1</v>
      </c>
      <c r="D31" s="30" t="str">
        <f>_xlfn.IFERROR(VLOOKUP(B31,'[1]Многоборье'!$E$4:$T$35,4,FALSE),"")</f>
        <v>339-1</v>
      </c>
      <c r="E31" s="31" t="str">
        <f>_xlfn.IFERROR(VLOOKUP(B31,'[1]Многоборье'!$E$4:$T$35,5,FALSE),"")</f>
        <v>Колесникова Анна (б/р), Урывков Роман (б/р), Чинная Евгения (б/р), Протонова Диана (б/р), Чупрынин Тимур (б/р), Козельская Вероника (б/р)</v>
      </c>
      <c r="F31" s="30" t="str">
        <f>_xlfn.IFERROR(VLOOKUP(B31,'[1]Многоборье'!$E$4:$T$35,6,FALSE),"")</f>
        <v>Санкт-Петербург</v>
      </c>
      <c r="G31" s="32">
        <f>_xlfn.IFERROR(VLOOKUP(B31,'[1]Многоборье'!$E$4:$T$35,7,FALSE),"")</f>
        <v>28</v>
      </c>
      <c r="H31" s="32">
        <f>_xlfn.IFERROR(VLOOKUP(B31,'[1]Многоборье'!$E$4:$T$35,8,FALSE),"")</f>
        <v>0</v>
      </c>
      <c r="I31" s="32">
        <f>_xlfn.IFERROR(VLOOKUP(B31,'[1]Многоборье'!$E$4:$T$35,9,FALSE),"")</f>
        <v>0</v>
      </c>
      <c r="J31" s="32">
        <f>_xlfn.IFERROR(VLOOKUP(B31,'[1]Многоборье'!$E$4:$T$35,10,FALSE),"")</f>
        <v>0</v>
      </c>
      <c r="K31" s="32">
        <f>_xlfn.IFERROR(VLOOKUP(B31,'[1]Многоборье'!$E$4:$T$35,11,FALSE),"")</f>
        <v>16</v>
      </c>
      <c r="L31" s="32">
        <f>_xlfn.IFERROR(VLOOKUP(B31,'[1]Многоборье'!$E$4:$T$35,12,FALSE),"")</f>
        <v>75</v>
      </c>
      <c r="M31" s="32">
        <f>_xlfn.IFERROR(VLOOKUP(B31,'[1]Многоборье'!$E$4:$T$35,13,FALSE),"")</f>
        <v>29</v>
      </c>
      <c r="N31" s="32">
        <f>_xlfn.IFERROR(VLOOKUP(B31,'[1]Многоборье'!$E$4:$T$35,14,FALSE),"")</f>
        <v>0</v>
      </c>
      <c r="O31" s="51">
        <f>_xlfn.IFERROR(VLOOKUP(B31,'[1]Многоборье'!$E$4:$T$35,15,FALSE),"")</f>
        <v>75.00000588268726</v>
      </c>
      <c r="P31" s="51">
        <f t="shared" si="3"/>
        <v>17</v>
      </c>
      <c r="Q31" s="32">
        <f>IF($C$20="","",_xlfn.IFERROR(IF(HLOOKUP('[1]Соревнования'!$B$11,'[1]Разряды'!$A$3:$AD$13,P31+1,FALSE)=0,"",HLOOKUP('[1]Соревнования'!$B$11,'[1]Разряды'!$A$3:$AD$13,P31+1,FALSE)),""))</f>
      </c>
      <c r="S31" s="56" t="e">
        <f>IF(G31="",0,IF(G31=0,0,IF(G31=1,SUMIF('[1]Комплексный'!$C$35:$C$45,MAX('[1]Комплексный'!$B$10:$B$24),'[1]Комплексный'!$D$35:$D$45),IF(G31=2,SUMIF('[1]Комплексный'!$C$35:$C$45,MAX('[1]Комплексный'!$B$10:$B$24),'[1]Комплексный'!$E$35:$E$45),IF(G31=3,SUMIF('[1]Комплексный'!$C$35:$C$45,MAX('[1]Комплексный'!$B$10:$B$24),'[1]Комплексный'!$F$35:$F$45),IF(G31&gt;3,SUMIF('[1]Комплексный'!$C$35:$C$45,MAX('[1]Комплексный'!$B$10:$B$24),'[1]Комплексный'!$G$35:$G$45)))))))</f>
        <v>#VALUE!</v>
      </c>
      <c r="T31" s="56">
        <f>IF(I31="",0,IF(I31=0,0,IF(I31=1,SUMIF('[1]Комплексный'!$C$35:$C$45,MAX('[1]Комплексный'!$B$10:$B$24),'[1]Комплексный'!$D$35:$D$45),IF(I31=2,SUMIF('[1]Комплексный'!$C$35:$C$45,MAX('[1]Комплексный'!$B$10:$B$24),'[1]Комплексный'!$E$35:$E$45),IF(I31=3,SUMIF('[1]Комплексный'!$C$35:$C$45,MAX('[1]Комплексный'!$B$10:$B$24),'[1]Комплексный'!$F$35:$F$45),IF(I31&gt;3,SUMIF('[1]Комплексный'!$C$35:$C$45,MAX('[1]Комплексный'!$B$10:$B$24),'[1]Комплексный'!$G$35:$G$45)))))))</f>
        <v>0</v>
      </c>
      <c r="U31" s="56" t="e">
        <f>IF(K31="",0,IF(K31=0,0,IF(K31=1,SUMIF('[1]Комплексный'!$C$35:$C$45,MAX('[1]Комплексный'!$B$10:$B$24),'[1]Комплексный'!$D$35:$D$45),IF(K31=2,SUMIF('[1]Комплексный'!$C$35:$C$45,MAX('[1]Комплексный'!$B$10:$B$24),'[1]Комплексный'!$E$35:$E$45),IF(K31=3,SUMIF('[1]Комплексный'!$C$35:$C$45,MAX('[1]Комплексный'!$B$10:$B$24),'[1]Комплексный'!$F$35:$F$45),IF(K31&gt;3,SUMIF('[1]Комплексный'!$C$35:$C$45,MAX('[1]Комплексный'!$B$10:$B$24),'[1]Комплексный'!$G$35:$G$45)))))))</f>
        <v>#VALUE!</v>
      </c>
      <c r="V31" s="56" t="e">
        <f>IF(M31="",0,IF(M31=0,0,IF(M31=1,SUMIF('[1]Комплексный'!$C$35:$C$45,MAX('[1]Комплексный'!$B$10:$B$24),'[1]Комплексный'!$D$35:$D$45),IF(M31=2,SUMIF('[1]Комплексный'!$C$35:$C$45,MAX('[1]Комплексный'!$B$10:$B$24),'[1]Комплексный'!$E$35:$E$45),IF(M31=3,SUMIF('[1]Комплексный'!$C$35:$C$45,MAX('[1]Комплексный'!$B$10:$B$24),'[1]Комплексный'!$F$35:$F$45),IF(M31&gt;3,SUMIF('[1]Комплексный'!$C$35:$C$45,MAX('[1]Комплексный'!$B$10:$B$24),'[1]Комплексный'!$G$35:$G$45)))))))</f>
        <v>#VALUE!</v>
      </c>
      <c r="W31" s="56" t="e">
        <f>IF(P31="",0,IF(P31=0,0,IF(P31=1,SUMIF('[1]Комплексный'!$C$35:$C$45,MAX('[1]Комплексный'!$B$10:$B$24),'[1]Комплексный'!$D$35:$D$45),IF(P31=2,SUMIF('[1]Комплексный'!$C$35:$C$45,MAX('[1]Комплексный'!$B$10:$B$24),'[1]Комплексный'!$E$35:$E$45),IF(P31=3,SUMIF('[1]Комплексный'!$C$35:$C$45,MAX('[1]Комплексный'!$B$10:$B$24),'[1]Комплексный'!$F$35:$F$45),IF(P31&gt;3,SUMIF('[1]Комплексный'!$C$35:$C$45,MAX('[1]Комплексный'!$B$10:$B$24),'[1]Комплексный'!$G$35:$G$45)))))))</f>
        <v>#VALUE!</v>
      </c>
      <c r="X31" s="56" t="e">
        <f t="shared" si="2"/>
        <v>#VALUE!</v>
      </c>
    </row>
    <row r="32" spans="1:24" ht="49.5" customHeight="1">
      <c r="A32" s="28">
        <f t="shared" si="0"/>
      </c>
      <c r="B32" s="29">
        <v>18</v>
      </c>
      <c r="C32" s="30" t="str">
        <f>_xlfn.IFERROR(VLOOKUP(B32,'[1]Многоборье'!$E$3:$T$35,3,FALSE),"")</f>
        <v>ДДЮТ ФР РН</v>
      </c>
      <c r="D32" s="30">
        <f>_xlfn.IFERROR(VLOOKUP(B32,'[1]Многоборье'!$E$4:$T$35,4,FALSE),"")</f>
        <v>47</v>
      </c>
      <c r="E32" s="31" t="str">
        <f>_xlfn.IFERROR(VLOOKUP(B32,'[1]Многоборье'!$E$4:$T$35,5,FALSE),"")</f>
        <v>Идоленко Татьяна (б/р), Баркевич Максим (б/р), Цветкова Милана (б/р), Ефремов Никита (б/р), Томаржевская Елизавета (б/р), Резниченко Кристина (б/р)</v>
      </c>
      <c r="F32" s="30" t="str">
        <f>_xlfn.IFERROR(VLOOKUP(B32,'[1]Многоборье'!$E$4:$T$35,6,FALSE),"")</f>
        <v>Санкт-Петербург</v>
      </c>
      <c r="G32" s="32">
        <f>_xlfn.IFERROR(VLOOKUP(B32,'[1]Многоборье'!$E$4:$T$35,7,FALSE),"")</f>
        <v>17</v>
      </c>
      <c r="H32" s="32">
        <f>_xlfn.IFERROR(VLOOKUP(B32,'[1]Многоборье'!$E$4:$T$35,8,FALSE),"")</f>
        <v>20</v>
      </c>
      <c r="I32" s="32">
        <f>_xlfn.IFERROR(VLOOKUP(B32,'[1]Многоборье'!$E$4:$T$35,9,FALSE),"")</f>
        <v>0</v>
      </c>
      <c r="J32" s="32">
        <f>_xlfn.IFERROR(VLOOKUP(B32,'[1]Многоборье'!$E$4:$T$35,10,FALSE),"")</f>
        <v>0</v>
      </c>
      <c r="K32" s="32">
        <f>_xlfn.IFERROR(VLOOKUP(B32,'[1]Многоборье'!$E$4:$T$35,11,FALSE),"")</f>
        <v>18</v>
      </c>
      <c r="L32" s="32">
        <f>_xlfn.IFERROR(VLOOKUP(B32,'[1]Многоборье'!$E$4:$T$35,12,FALSE),"")</f>
        <v>45</v>
      </c>
      <c r="M32" s="32">
        <f>_xlfn.IFERROR(VLOOKUP(B32,'[1]Многоборье'!$E$4:$T$35,13,FALSE),"")</f>
        <v>29</v>
      </c>
      <c r="N32" s="32">
        <f>_xlfn.IFERROR(VLOOKUP(B32,'[1]Многоборье'!$E$4:$T$35,14,FALSE),"")</f>
        <v>0</v>
      </c>
      <c r="O32" s="51">
        <f>_xlfn.IFERROR(VLOOKUP(B32,'[1]Многоборье'!$E$4:$T$35,15,FALSE),"")</f>
        <v>65.00000526349221</v>
      </c>
      <c r="P32" s="51">
        <f t="shared" si="3"/>
        <v>18</v>
      </c>
      <c r="Q32" s="32">
        <f>IF($C$20="","",_xlfn.IFERROR(IF(HLOOKUP('[1]Соревнования'!$B$11,'[1]Разряды'!$A$3:$AD$13,P32+1,FALSE)=0,"",HLOOKUP('[1]Соревнования'!$B$11,'[1]Разряды'!$A$3:$AD$13,P32+1,FALSE)),""))</f>
      </c>
      <c r="S32" s="56" t="e">
        <f>IF(G32="",0,IF(G32=0,0,IF(G32=1,SUMIF('[1]Комплексный'!$C$35:$C$45,MAX('[1]Комплексный'!$B$10:$B$24),'[1]Комплексный'!$D$35:$D$45),IF(G32=2,SUMIF('[1]Комплексный'!$C$35:$C$45,MAX('[1]Комплексный'!$B$10:$B$24),'[1]Комплексный'!$E$35:$E$45),IF(G32=3,SUMIF('[1]Комплексный'!$C$35:$C$45,MAX('[1]Комплексный'!$B$10:$B$24),'[1]Комплексный'!$F$35:$F$45),IF(G32&gt;3,SUMIF('[1]Комплексный'!$C$35:$C$45,MAX('[1]Комплексный'!$B$10:$B$24),'[1]Комплексный'!$G$35:$G$45)))))))</f>
        <v>#VALUE!</v>
      </c>
      <c r="T32" s="56">
        <f>IF(I32="",0,IF(I32=0,0,IF(I32=1,SUMIF('[1]Комплексный'!$C$35:$C$45,MAX('[1]Комплексный'!$B$10:$B$24),'[1]Комплексный'!$D$35:$D$45),IF(I32=2,SUMIF('[1]Комплексный'!$C$35:$C$45,MAX('[1]Комплексный'!$B$10:$B$24),'[1]Комплексный'!$E$35:$E$45),IF(I32=3,SUMIF('[1]Комплексный'!$C$35:$C$45,MAX('[1]Комплексный'!$B$10:$B$24),'[1]Комплексный'!$F$35:$F$45),IF(I32&gt;3,SUMIF('[1]Комплексный'!$C$35:$C$45,MAX('[1]Комплексный'!$B$10:$B$24),'[1]Комплексный'!$G$35:$G$45)))))))</f>
        <v>0</v>
      </c>
      <c r="U32" s="56" t="e">
        <f>IF(K32="",0,IF(K32=0,0,IF(K32=1,SUMIF('[1]Комплексный'!$C$35:$C$45,MAX('[1]Комплексный'!$B$10:$B$24),'[1]Комплексный'!$D$35:$D$45),IF(K32=2,SUMIF('[1]Комплексный'!$C$35:$C$45,MAX('[1]Комплексный'!$B$10:$B$24),'[1]Комплексный'!$E$35:$E$45),IF(K32=3,SUMIF('[1]Комплексный'!$C$35:$C$45,MAX('[1]Комплексный'!$B$10:$B$24),'[1]Комплексный'!$F$35:$F$45),IF(K32&gt;3,SUMIF('[1]Комплексный'!$C$35:$C$45,MAX('[1]Комплексный'!$B$10:$B$24),'[1]Комплексный'!$G$35:$G$45)))))))</f>
        <v>#VALUE!</v>
      </c>
      <c r="V32" s="56" t="e">
        <f>IF(M32="",0,IF(M32=0,0,IF(M32=1,SUMIF('[1]Комплексный'!$C$35:$C$45,MAX('[1]Комплексный'!$B$10:$B$24),'[1]Комплексный'!$D$35:$D$45),IF(M32=2,SUMIF('[1]Комплексный'!$C$35:$C$45,MAX('[1]Комплексный'!$B$10:$B$24),'[1]Комплексный'!$E$35:$E$45),IF(M32=3,SUMIF('[1]Комплексный'!$C$35:$C$45,MAX('[1]Комплексный'!$B$10:$B$24),'[1]Комплексный'!$F$35:$F$45),IF(M32&gt;3,SUMIF('[1]Комплексный'!$C$35:$C$45,MAX('[1]Комплексный'!$B$10:$B$24),'[1]Комплексный'!$G$35:$G$45)))))))</f>
        <v>#VALUE!</v>
      </c>
      <c r="W32" s="56" t="e">
        <f>IF(P32="",0,IF(P32=0,0,IF(P32=1,SUMIF('[1]Комплексный'!$C$35:$C$45,MAX('[1]Комплексный'!$B$10:$B$24),'[1]Комплексный'!$D$35:$D$45),IF(P32=2,SUMIF('[1]Комплексный'!$C$35:$C$45,MAX('[1]Комплексный'!$B$10:$B$24),'[1]Комплексный'!$E$35:$E$45),IF(P32=3,SUMIF('[1]Комплексный'!$C$35:$C$45,MAX('[1]Комплексный'!$B$10:$B$24),'[1]Комплексный'!$F$35:$F$45),IF(P32&gt;3,SUMIF('[1]Комплексный'!$C$35:$C$45,MAX('[1]Комплексный'!$B$10:$B$24),'[1]Комплексный'!$G$35:$G$45)))))))</f>
        <v>#VALUE!</v>
      </c>
      <c r="X32" s="56" t="e">
        <f t="shared" si="2"/>
        <v>#VALUE!</v>
      </c>
    </row>
    <row r="33" spans="1:24" ht="49.5" customHeight="1">
      <c r="A33" s="28">
        <f t="shared" si="0"/>
      </c>
      <c r="B33" s="29">
        <v>19</v>
      </c>
      <c r="C33" s="30" t="str">
        <f>_xlfn.IFERROR(VLOOKUP(B33,'[1]Многоборье'!$E$3:$T$35,3,FALSE),"")</f>
        <v>СКИФ ДДТ Приморского района</v>
      </c>
      <c r="D33" s="30">
        <f>_xlfn.IFERROR(VLOOKUP(B33,'[1]Многоборье'!$E$4:$T$35,4,FALSE),"")</f>
        <v>26</v>
      </c>
      <c r="E33" s="31" t="str">
        <f>_xlfn.IFERROR(VLOOKUP(B33,'[1]Многоборье'!$E$4:$T$35,5,FALSE),"")</f>
        <v>Самоглядов Егор (б/р), Бернотас Дима (б/р), Пол Саша (б/р), Казуров Коля (б/р), Пикалова Настя (б/р), Леонтьева Берта (б/р)</v>
      </c>
      <c r="F33" s="30" t="str">
        <f>_xlfn.IFERROR(VLOOKUP(B33,'[1]Многоборье'!$E$4:$T$35,6,FALSE),"")</f>
        <v>Санкт-Петербург</v>
      </c>
      <c r="G33" s="32">
        <f>_xlfn.IFERROR(VLOOKUP(B33,'[1]Многоборье'!$E$4:$T$35,7,FALSE),"")</f>
        <v>11</v>
      </c>
      <c r="H33" s="32">
        <f>_xlfn.IFERROR(VLOOKUP(B33,'[1]Многоборье'!$E$4:$T$35,8,FALSE),"")</f>
        <v>50</v>
      </c>
      <c r="I33" s="32">
        <f>_xlfn.IFERROR(VLOOKUP(B33,'[1]Многоборье'!$E$4:$T$35,9,FALSE),"")</f>
        <v>0</v>
      </c>
      <c r="J33" s="32">
        <f>_xlfn.IFERROR(VLOOKUP(B33,'[1]Многоборье'!$E$4:$T$35,10,FALSE),"")</f>
        <v>0</v>
      </c>
      <c r="K33" s="32">
        <f>_xlfn.IFERROR(VLOOKUP(B33,'[1]Многоборье'!$E$4:$T$35,11,FALSE),"")</f>
        <v>28</v>
      </c>
      <c r="L33" s="32">
        <f>_xlfn.IFERROR(VLOOKUP(B33,'[1]Многоборье'!$E$4:$T$35,12,FALSE),"")</f>
        <v>0</v>
      </c>
      <c r="M33" s="32">
        <f>_xlfn.IFERROR(VLOOKUP(B33,'[1]Многоборье'!$E$4:$T$35,13,FALSE),"")</f>
        <v>29</v>
      </c>
      <c r="N33" s="32">
        <f>_xlfn.IFERROR(VLOOKUP(B33,'[1]Многоборье'!$E$4:$T$35,14,FALSE),"")</f>
        <v>0</v>
      </c>
      <c r="O33" s="51">
        <f>_xlfn.IFERROR(VLOOKUP(B33,'[1]Многоборье'!$E$4:$T$35,15,FALSE),"")</f>
        <v>50.000003448610194</v>
      </c>
      <c r="P33" s="51">
        <f t="shared" si="3"/>
        <v>19</v>
      </c>
      <c r="Q33" s="32">
        <f>IF($C$20="","",_xlfn.IFERROR(IF(HLOOKUP('[1]Соревнования'!$B$11,'[1]Разряды'!$A$3:$AD$13,P33+1,FALSE)=0,"",HLOOKUP('[1]Соревнования'!$B$11,'[1]Разряды'!$A$3:$AD$13,P33+1,FALSE)),""))</f>
      </c>
      <c r="S33" s="56" t="e">
        <f>IF(G33="",0,IF(G33=0,0,IF(G33=1,SUMIF('[1]Комплексный'!$C$35:$C$45,MAX('[1]Комплексный'!$B$10:$B$24),'[1]Комплексный'!$D$35:$D$45),IF(G33=2,SUMIF('[1]Комплексный'!$C$35:$C$45,MAX('[1]Комплексный'!$B$10:$B$24),'[1]Комплексный'!$E$35:$E$45),IF(G33=3,SUMIF('[1]Комплексный'!$C$35:$C$45,MAX('[1]Комплексный'!$B$10:$B$24),'[1]Комплексный'!$F$35:$F$45),IF(G33&gt;3,SUMIF('[1]Комплексный'!$C$35:$C$45,MAX('[1]Комплексный'!$B$10:$B$24),'[1]Комплексный'!$G$35:$G$45)))))))</f>
        <v>#VALUE!</v>
      </c>
      <c r="T33" s="56">
        <f>IF(I33="",0,IF(I33=0,0,IF(I33=1,SUMIF('[1]Комплексный'!$C$35:$C$45,MAX('[1]Комплексный'!$B$10:$B$24),'[1]Комплексный'!$D$35:$D$45),IF(I33=2,SUMIF('[1]Комплексный'!$C$35:$C$45,MAX('[1]Комплексный'!$B$10:$B$24),'[1]Комплексный'!$E$35:$E$45),IF(I33=3,SUMIF('[1]Комплексный'!$C$35:$C$45,MAX('[1]Комплексный'!$B$10:$B$24),'[1]Комплексный'!$F$35:$F$45),IF(I33&gt;3,SUMIF('[1]Комплексный'!$C$35:$C$45,MAX('[1]Комплексный'!$B$10:$B$24),'[1]Комплексный'!$G$35:$G$45)))))))</f>
        <v>0</v>
      </c>
      <c r="U33" s="56" t="e">
        <f>IF(K33="",0,IF(K33=0,0,IF(K33=1,SUMIF('[1]Комплексный'!$C$35:$C$45,MAX('[1]Комплексный'!$B$10:$B$24),'[1]Комплексный'!$D$35:$D$45),IF(K33=2,SUMIF('[1]Комплексный'!$C$35:$C$45,MAX('[1]Комплексный'!$B$10:$B$24),'[1]Комплексный'!$E$35:$E$45),IF(K33=3,SUMIF('[1]Комплексный'!$C$35:$C$45,MAX('[1]Комплексный'!$B$10:$B$24),'[1]Комплексный'!$F$35:$F$45),IF(K33&gt;3,SUMIF('[1]Комплексный'!$C$35:$C$45,MAX('[1]Комплексный'!$B$10:$B$24),'[1]Комплексный'!$G$35:$G$45)))))))</f>
        <v>#VALUE!</v>
      </c>
      <c r="V33" s="56" t="e">
        <f>IF(M33="",0,IF(M33=0,0,IF(M33=1,SUMIF('[1]Комплексный'!$C$35:$C$45,MAX('[1]Комплексный'!$B$10:$B$24),'[1]Комплексный'!$D$35:$D$45),IF(M33=2,SUMIF('[1]Комплексный'!$C$35:$C$45,MAX('[1]Комплексный'!$B$10:$B$24),'[1]Комплексный'!$E$35:$E$45),IF(M33=3,SUMIF('[1]Комплексный'!$C$35:$C$45,MAX('[1]Комплексный'!$B$10:$B$24),'[1]Комплексный'!$F$35:$F$45),IF(M33&gt;3,SUMIF('[1]Комплексный'!$C$35:$C$45,MAX('[1]Комплексный'!$B$10:$B$24),'[1]Комплексный'!$G$35:$G$45)))))))</f>
        <v>#VALUE!</v>
      </c>
      <c r="W33" s="56" t="e">
        <f>IF(P33="",0,IF(P33=0,0,IF(P33=1,SUMIF('[1]Комплексный'!$C$35:$C$45,MAX('[1]Комплексный'!$B$10:$B$24),'[1]Комплексный'!$D$35:$D$45),IF(P33=2,SUMIF('[1]Комплексный'!$C$35:$C$45,MAX('[1]Комплексный'!$B$10:$B$24),'[1]Комплексный'!$E$35:$E$45),IF(P33=3,SUMIF('[1]Комплексный'!$C$35:$C$45,MAX('[1]Комплексный'!$B$10:$B$24),'[1]Комплексный'!$F$35:$F$45),IF(P33&gt;3,SUMIF('[1]Комплексный'!$C$35:$C$45,MAX('[1]Комплексный'!$B$10:$B$24),'[1]Комплексный'!$G$35:$G$45)))))))</f>
        <v>#VALUE!</v>
      </c>
      <c r="X33" s="56" t="e">
        <f t="shared" si="2"/>
        <v>#VALUE!</v>
      </c>
    </row>
    <row r="34" spans="1:24" ht="49.5" customHeight="1">
      <c r="A34" s="28">
        <f t="shared" si="0"/>
      </c>
      <c r="B34" s="29">
        <v>20</v>
      </c>
      <c r="C34" s="30" t="str">
        <f>_xlfn.IFERROR(VLOOKUP(B34,'[1]Многоборье'!$E$3:$T$35,3,FALSE),"")</f>
        <v>Т/к Остров</v>
      </c>
      <c r="D34" s="30" t="str">
        <f>_xlfn.IFERROR(VLOOKUP(B34,'[1]Многоборье'!$E$4:$T$35,4,FALSE),"")</f>
        <v>1_10</v>
      </c>
      <c r="E34" s="31" t="str">
        <f>_xlfn.IFERROR(VLOOKUP(B34,'[1]Многоборье'!$E$4:$T$35,5,FALSE),"")</f>
        <v>Селезнёв Елисей (б/р), Машура Ксюша (б/р), Ладина Полина (б/р), Некрасова Рита (б/р), Тишкина Дима (б/р), Щербакова Маша (б/р)</v>
      </c>
      <c r="F34" s="30" t="str">
        <f>_xlfn.IFERROR(VLOOKUP(B34,'[1]Многоборье'!$E$4:$T$35,6,FALSE),"")</f>
        <v>Санкт-Петербург</v>
      </c>
      <c r="G34" s="32">
        <f>_xlfn.IFERROR(VLOOKUP(B34,'[1]Многоборье'!$E$4:$T$35,7,FALSE),"")</f>
        <v>20</v>
      </c>
      <c r="H34" s="32">
        <f>_xlfn.IFERROR(VLOOKUP(B34,'[1]Многоборье'!$E$4:$T$35,8,FALSE),"")</f>
        <v>5</v>
      </c>
      <c r="I34" s="32">
        <f>_xlfn.IFERROR(VLOOKUP(B34,'[1]Многоборье'!$E$4:$T$35,9,FALSE),"")</f>
        <v>0</v>
      </c>
      <c r="J34" s="32">
        <f>_xlfn.IFERROR(VLOOKUP(B34,'[1]Многоборье'!$E$4:$T$35,10,FALSE),"")</f>
        <v>0</v>
      </c>
      <c r="K34" s="32">
        <f>_xlfn.IFERROR(VLOOKUP(B34,'[1]Многоборье'!$E$4:$T$35,11,FALSE),"")</f>
        <v>19</v>
      </c>
      <c r="L34" s="32">
        <f>_xlfn.IFERROR(VLOOKUP(B34,'[1]Многоборье'!$E$4:$T$35,12,FALSE),"")</f>
        <v>30</v>
      </c>
      <c r="M34" s="32">
        <f>_xlfn.IFERROR(VLOOKUP(B34,'[1]Многоборье'!$E$4:$T$35,13,FALSE),"")</f>
        <v>29</v>
      </c>
      <c r="N34" s="32">
        <f>_xlfn.IFERROR(VLOOKUP(B34,'[1]Многоборье'!$E$4:$T$35,14,FALSE),"")</f>
        <v>0</v>
      </c>
      <c r="O34" s="51">
        <f>_xlfn.IFERROR(VLOOKUP(B34,'[1]Многоборье'!$E$4:$T$35,15,FALSE),"")</f>
        <v>35.00000500033433</v>
      </c>
      <c r="P34" s="51">
        <f t="shared" si="3"/>
        <v>20</v>
      </c>
      <c r="Q34" s="32">
        <f>IF($C$20="","",_xlfn.IFERROR(IF(HLOOKUP('[1]Соревнования'!$B$11,'[1]Разряды'!$A$3:$AD$13,P34+1,FALSE)=0,"",HLOOKUP('[1]Соревнования'!$B$11,'[1]Разряды'!$A$3:$AD$13,P34+1,FALSE)),""))</f>
      </c>
      <c r="S34" s="56" t="e">
        <f>IF(G34="",0,IF(G34=0,0,IF(G34=1,SUMIF('[1]Комплексный'!$C$35:$C$45,MAX('[1]Комплексный'!$B$10:$B$24),'[1]Комплексный'!$D$35:$D$45),IF(G34=2,SUMIF('[1]Комплексный'!$C$35:$C$45,MAX('[1]Комплексный'!$B$10:$B$24),'[1]Комплексный'!$E$35:$E$45),IF(G34=3,SUMIF('[1]Комплексный'!$C$35:$C$45,MAX('[1]Комплексный'!$B$10:$B$24),'[1]Комплексный'!$F$35:$F$45),IF(G34&gt;3,SUMIF('[1]Комплексный'!$C$35:$C$45,MAX('[1]Комплексный'!$B$10:$B$24),'[1]Комплексный'!$G$35:$G$45)))))))</f>
        <v>#VALUE!</v>
      </c>
      <c r="T34" s="56">
        <f>IF(I34="",0,IF(I34=0,0,IF(I34=1,SUMIF('[1]Комплексный'!$C$35:$C$45,MAX('[1]Комплексный'!$B$10:$B$24),'[1]Комплексный'!$D$35:$D$45),IF(I34=2,SUMIF('[1]Комплексный'!$C$35:$C$45,MAX('[1]Комплексный'!$B$10:$B$24),'[1]Комплексный'!$E$35:$E$45),IF(I34=3,SUMIF('[1]Комплексный'!$C$35:$C$45,MAX('[1]Комплексный'!$B$10:$B$24),'[1]Комплексный'!$F$35:$F$45),IF(I34&gt;3,SUMIF('[1]Комплексный'!$C$35:$C$45,MAX('[1]Комплексный'!$B$10:$B$24),'[1]Комплексный'!$G$35:$G$45)))))))</f>
        <v>0</v>
      </c>
      <c r="U34" s="56" t="e">
        <f>IF(K34="",0,IF(K34=0,0,IF(K34=1,SUMIF('[1]Комплексный'!$C$35:$C$45,MAX('[1]Комплексный'!$B$10:$B$24),'[1]Комплексный'!$D$35:$D$45),IF(K34=2,SUMIF('[1]Комплексный'!$C$35:$C$45,MAX('[1]Комплексный'!$B$10:$B$24),'[1]Комплексный'!$E$35:$E$45),IF(K34=3,SUMIF('[1]Комплексный'!$C$35:$C$45,MAX('[1]Комплексный'!$B$10:$B$24),'[1]Комплексный'!$F$35:$F$45),IF(K34&gt;3,SUMIF('[1]Комплексный'!$C$35:$C$45,MAX('[1]Комплексный'!$B$10:$B$24),'[1]Комплексный'!$G$35:$G$45)))))))</f>
        <v>#VALUE!</v>
      </c>
      <c r="V34" s="56" t="e">
        <f>IF(M34="",0,IF(M34=0,0,IF(M34=1,SUMIF('[1]Комплексный'!$C$35:$C$45,MAX('[1]Комплексный'!$B$10:$B$24),'[1]Комплексный'!$D$35:$D$45),IF(M34=2,SUMIF('[1]Комплексный'!$C$35:$C$45,MAX('[1]Комплексный'!$B$10:$B$24),'[1]Комплексный'!$E$35:$E$45),IF(M34=3,SUMIF('[1]Комплексный'!$C$35:$C$45,MAX('[1]Комплексный'!$B$10:$B$24),'[1]Комплексный'!$F$35:$F$45),IF(M34&gt;3,SUMIF('[1]Комплексный'!$C$35:$C$45,MAX('[1]Комплексный'!$B$10:$B$24),'[1]Комплексный'!$G$35:$G$45)))))))</f>
        <v>#VALUE!</v>
      </c>
      <c r="W34" s="56" t="e">
        <f>IF(P34="",0,IF(P34=0,0,IF(P34=1,SUMIF('[1]Комплексный'!$C$35:$C$45,MAX('[1]Комплексный'!$B$10:$B$24),'[1]Комплексный'!$D$35:$D$45),IF(P34=2,SUMIF('[1]Комплексный'!$C$35:$C$45,MAX('[1]Комплексный'!$B$10:$B$24),'[1]Комплексный'!$E$35:$E$45),IF(P34=3,SUMIF('[1]Комплексный'!$C$35:$C$45,MAX('[1]Комплексный'!$B$10:$B$24),'[1]Комплексный'!$F$35:$F$45),IF(P34&gt;3,SUMIF('[1]Комплексный'!$C$35:$C$45,MAX('[1]Комплексный'!$B$10:$B$24),'[1]Комплексный'!$G$35:$G$45)))))))</f>
        <v>#VALUE!</v>
      </c>
      <c r="X34" s="56" t="e">
        <f t="shared" si="2"/>
        <v>#VALUE!</v>
      </c>
    </row>
    <row r="35" spans="1:24" ht="49.5" customHeight="1">
      <c r="A35" s="28">
        <f t="shared" si="0"/>
      </c>
      <c r="B35" s="29">
        <v>21</v>
      </c>
      <c r="C35" s="30" t="str">
        <f>_xlfn.IFERROR(VLOOKUP(B35,'[1]Многоборье'!$E$3:$T$35,3,FALSE),"")</f>
        <v>Чёрный дракон</v>
      </c>
      <c r="D35" s="30" t="str">
        <f>_xlfn.IFERROR(VLOOKUP(B35,'[1]Многоборье'!$E$4:$T$35,4,FALSE),"")</f>
        <v>1_13</v>
      </c>
      <c r="E35" s="31" t="str">
        <f>_xlfn.IFERROR(VLOOKUP(B35,'[1]Многоборье'!$E$4:$T$35,5,FALSE),"")</f>
        <v>Голик Илья (б/р), Голик Данил (б/р), Киселёв Артур (б/р), Киселёв Андрей (б/р), Савран Рома (б/р), Егоров Андрей (б/р), Сиклин Дима (б/р)</v>
      </c>
      <c r="F35" s="30" t="str">
        <f>_xlfn.IFERROR(VLOOKUP(B35,'[1]Многоборье'!$E$4:$T$35,6,FALSE),"")</f>
        <v>Санкт-Петербург</v>
      </c>
      <c r="G35" s="32">
        <f>_xlfn.IFERROR(VLOOKUP(B35,'[1]Многоборье'!$E$4:$T$35,7,FALSE),"")</f>
        <v>14</v>
      </c>
      <c r="H35" s="32">
        <f>_xlfn.IFERROR(VLOOKUP(B35,'[1]Многоборье'!$E$4:$T$35,8,FALSE),"")</f>
        <v>35</v>
      </c>
      <c r="I35" s="32">
        <f>_xlfn.IFERROR(VLOOKUP(B35,'[1]Многоборье'!$E$4:$T$35,9,FALSE),"")</f>
        <v>0</v>
      </c>
      <c r="J35" s="32">
        <f>_xlfn.IFERROR(VLOOKUP(B35,'[1]Многоборье'!$E$4:$T$35,10,FALSE),"")</f>
        <v>0</v>
      </c>
      <c r="K35" s="32">
        <f>_xlfn.IFERROR(VLOOKUP(B35,'[1]Многоборье'!$E$4:$T$35,11,FALSE),"")</f>
        <v>22</v>
      </c>
      <c r="L35" s="32">
        <f>_xlfn.IFERROR(VLOOKUP(B35,'[1]Многоборье'!$E$4:$T$35,12,FALSE),"")</f>
        <v>0</v>
      </c>
      <c r="M35" s="32">
        <f>_xlfn.IFERROR(VLOOKUP(B35,'[1]Многоборье'!$E$4:$T$35,13,FALSE),"")</f>
        <v>29</v>
      </c>
      <c r="N35" s="32">
        <f>_xlfn.IFERROR(VLOOKUP(B35,'[1]Многоборье'!$E$4:$T$35,14,FALSE),"")</f>
        <v>0</v>
      </c>
      <c r="O35" s="51">
        <f>_xlfn.IFERROR(VLOOKUP(B35,'[1]Многоборье'!$E$4:$T$35,15,FALSE),"")</f>
        <v>35.00000434816042</v>
      </c>
      <c r="P35" s="51">
        <f t="shared" si="3"/>
        <v>21</v>
      </c>
      <c r="Q35" s="32">
        <f>IF($C$20="","",_xlfn.IFERROR(IF(HLOOKUP('[1]Соревнования'!$B$11,'[1]Разряды'!$A$3:$AD$13,P35+1,FALSE)=0,"",HLOOKUP('[1]Соревнования'!$B$11,'[1]Разряды'!$A$3:$AD$13,P35+1,FALSE)),""))</f>
      </c>
      <c r="S35" s="56" t="e">
        <f>IF(G35="",0,IF(G35=0,0,IF(G35=1,SUMIF('[1]Комплексный'!$C$35:$C$45,MAX('[1]Комплексный'!$B$10:$B$24),'[1]Комплексный'!$D$35:$D$45),IF(G35=2,SUMIF('[1]Комплексный'!$C$35:$C$45,MAX('[1]Комплексный'!$B$10:$B$24),'[1]Комплексный'!$E$35:$E$45),IF(G35=3,SUMIF('[1]Комплексный'!$C$35:$C$45,MAX('[1]Комплексный'!$B$10:$B$24),'[1]Комплексный'!$F$35:$F$45),IF(G35&gt;3,SUMIF('[1]Комплексный'!$C$35:$C$45,MAX('[1]Комплексный'!$B$10:$B$24),'[1]Комплексный'!$G$35:$G$45)))))))</f>
        <v>#VALUE!</v>
      </c>
      <c r="T35" s="56">
        <f>IF(I35="",0,IF(I35=0,0,IF(I35=1,SUMIF('[1]Комплексный'!$C$35:$C$45,MAX('[1]Комплексный'!$B$10:$B$24),'[1]Комплексный'!$D$35:$D$45),IF(I35=2,SUMIF('[1]Комплексный'!$C$35:$C$45,MAX('[1]Комплексный'!$B$10:$B$24),'[1]Комплексный'!$E$35:$E$45),IF(I35=3,SUMIF('[1]Комплексный'!$C$35:$C$45,MAX('[1]Комплексный'!$B$10:$B$24),'[1]Комплексный'!$F$35:$F$45),IF(I35&gt;3,SUMIF('[1]Комплексный'!$C$35:$C$45,MAX('[1]Комплексный'!$B$10:$B$24),'[1]Комплексный'!$G$35:$G$45)))))))</f>
        <v>0</v>
      </c>
      <c r="U35" s="56" t="e">
        <f>IF(K35="",0,IF(K35=0,0,IF(K35=1,SUMIF('[1]Комплексный'!$C$35:$C$45,MAX('[1]Комплексный'!$B$10:$B$24),'[1]Комплексный'!$D$35:$D$45),IF(K35=2,SUMIF('[1]Комплексный'!$C$35:$C$45,MAX('[1]Комплексный'!$B$10:$B$24),'[1]Комплексный'!$E$35:$E$45),IF(K35=3,SUMIF('[1]Комплексный'!$C$35:$C$45,MAX('[1]Комплексный'!$B$10:$B$24),'[1]Комплексный'!$F$35:$F$45),IF(K35&gt;3,SUMIF('[1]Комплексный'!$C$35:$C$45,MAX('[1]Комплексный'!$B$10:$B$24),'[1]Комплексный'!$G$35:$G$45)))))))</f>
        <v>#VALUE!</v>
      </c>
      <c r="V35" s="56" t="e">
        <f>IF(M35="",0,IF(M35=0,0,IF(M35=1,SUMIF('[1]Комплексный'!$C$35:$C$45,MAX('[1]Комплексный'!$B$10:$B$24),'[1]Комплексный'!$D$35:$D$45),IF(M35=2,SUMIF('[1]Комплексный'!$C$35:$C$45,MAX('[1]Комплексный'!$B$10:$B$24),'[1]Комплексный'!$E$35:$E$45),IF(M35=3,SUMIF('[1]Комплексный'!$C$35:$C$45,MAX('[1]Комплексный'!$B$10:$B$24),'[1]Комплексный'!$F$35:$F$45),IF(M35&gt;3,SUMIF('[1]Комплексный'!$C$35:$C$45,MAX('[1]Комплексный'!$B$10:$B$24),'[1]Комплексный'!$G$35:$G$45)))))))</f>
        <v>#VALUE!</v>
      </c>
      <c r="W35" s="56" t="e">
        <f>IF(P35="",0,IF(P35=0,0,IF(P35=1,SUMIF('[1]Комплексный'!$C$35:$C$45,MAX('[1]Комплексный'!$B$10:$B$24),'[1]Комплексный'!$D$35:$D$45),IF(P35=2,SUMIF('[1]Комплексный'!$C$35:$C$45,MAX('[1]Комплексный'!$B$10:$B$24),'[1]Комплексный'!$E$35:$E$45),IF(P35=3,SUMIF('[1]Комплексный'!$C$35:$C$45,MAX('[1]Комплексный'!$B$10:$B$24),'[1]Комплексный'!$F$35:$F$45),IF(P35&gt;3,SUMIF('[1]Комплексный'!$C$35:$C$45,MAX('[1]Комплексный'!$B$10:$B$24),'[1]Комплексный'!$G$35:$G$45)))))))</f>
        <v>#VALUE!</v>
      </c>
      <c r="X35" s="56" t="e">
        <f t="shared" si="2"/>
        <v>#VALUE!</v>
      </c>
    </row>
    <row r="36" spans="1:24" ht="49.5" customHeight="1">
      <c r="A36" s="28">
        <f t="shared" si="0"/>
      </c>
      <c r="B36" s="29">
        <v>22</v>
      </c>
      <c r="C36" s="30" t="str">
        <f>_xlfn.IFERROR(VLOOKUP(B36,'[1]Многоборье'!$E$3:$T$35,3,FALSE),"")</f>
        <v>Роверандом</v>
      </c>
      <c r="D36" s="30">
        <f>_xlfn.IFERROR(VLOOKUP(B36,'[1]Многоборье'!$E$4:$T$35,4,FALSE),"")</f>
        <v>21</v>
      </c>
      <c r="E36" s="31" t="str">
        <f>_xlfn.IFERROR(VLOOKUP(B36,'[1]Многоборье'!$E$4:$T$35,5,FALSE),"")</f>
        <v>Аветисян Арсений (б/р), Васильев Денис (б/р), Ершов Ваня (б/р), Шурмаков Никита (б/р), Андревва Настя (б/р), Григоренко Аня (б/р)</v>
      </c>
      <c r="F36" s="30" t="str">
        <f>_xlfn.IFERROR(VLOOKUP(B36,'[1]Многоборье'!$E$4:$T$35,6,FALSE),"")</f>
        <v>Санкт-Петербург</v>
      </c>
      <c r="G36" s="32">
        <f>_xlfn.IFERROR(VLOOKUP(B36,'[1]Многоборье'!$E$4:$T$35,7,FALSE),"")</f>
        <v>16</v>
      </c>
      <c r="H36" s="32">
        <f>_xlfn.IFERROR(VLOOKUP(B36,'[1]Многоборье'!$E$4:$T$35,8,FALSE),"")</f>
        <v>25</v>
      </c>
      <c r="I36" s="32">
        <f>_xlfn.IFERROR(VLOOKUP(B36,'[1]Многоборье'!$E$4:$T$35,9,FALSE),"")</f>
        <v>0</v>
      </c>
      <c r="J36" s="32">
        <f>_xlfn.IFERROR(VLOOKUP(B36,'[1]Многоборье'!$E$4:$T$35,10,FALSE),"")</f>
        <v>0</v>
      </c>
      <c r="K36" s="32">
        <f>_xlfn.IFERROR(VLOOKUP(B36,'[1]Многоборье'!$E$4:$T$35,11,FALSE),"")</f>
        <v>28</v>
      </c>
      <c r="L36" s="32">
        <f>_xlfn.IFERROR(VLOOKUP(B36,'[1]Многоборье'!$E$4:$T$35,12,FALSE),"")</f>
        <v>0</v>
      </c>
      <c r="M36" s="32">
        <f>_xlfn.IFERROR(VLOOKUP(B36,'[1]Многоборье'!$E$4:$T$35,13,FALSE),"")</f>
        <v>29</v>
      </c>
      <c r="N36" s="32">
        <f>_xlfn.IFERROR(VLOOKUP(B36,'[1]Многоборье'!$E$4:$T$35,14,FALSE),"")</f>
        <v>0</v>
      </c>
      <c r="O36" s="51">
        <f>_xlfn.IFERROR(VLOOKUP(B36,'[1]Многоборье'!$E$4:$T$35,15,FALSE),"")</f>
        <v>25.000003448610194</v>
      </c>
      <c r="P36" s="51">
        <f t="shared" si="3"/>
        <v>22</v>
      </c>
      <c r="Q36" s="32">
        <f>IF($C$20="","",_xlfn.IFERROR(IF(HLOOKUP('[1]Соревнования'!$B$11,'[1]Разряды'!$A$3:$AD$13,P36+1,FALSE)=0,"",HLOOKUP('[1]Соревнования'!$B$11,'[1]Разряды'!$A$3:$AD$13,P36+1,FALSE)),""))</f>
      </c>
      <c r="S36" s="56" t="e">
        <f>IF(G36="",0,IF(G36=0,0,IF(G36=1,SUMIF('[1]Комплексный'!$C$35:$C$45,MAX('[1]Комплексный'!$B$10:$B$24),'[1]Комплексный'!$D$35:$D$45),IF(G36=2,SUMIF('[1]Комплексный'!$C$35:$C$45,MAX('[1]Комплексный'!$B$10:$B$24),'[1]Комплексный'!$E$35:$E$45),IF(G36=3,SUMIF('[1]Комплексный'!$C$35:$C$45,MAX('[1]Комплексный'!$B$10:$B$24),'[1]Комплексный'!$F$35:$F$45),IF(G36&gt;3,SUMIF('[1]Комплексный'!$C$35:$C$45,MAX('[1]Комплексный'!$B$10:$B$24),'[1]Комплексный'!$G$35:$G$45)))))))</f>
        <v>#VALUE!</v>
      </c>
      <c r="T36" s="56">
        <f>IF(I36="",0,IF(I36=0,0,IF(I36=1,SUMIF('[1]Комплексный'!$C$35:$C$45,MAX('[1]Комплексный'!$B$10:$B$24),'[1]Комплексный'!$D$35:$D$45),IF(I36=2,SUMIF('[1]Комплексный'!$C$35:$C$45,MAX('[1]Комплексный'!$B$10:$B$24),'[1]Комплексный'!$E$35:$E$45),IF(I36=3,SUMIF('[1]Комплексный'!$C$35:$C$45,MAX('[1]Комплексный'!$B$10:$B$24),'[1]Комплексный'!$F$35:$F$45),IF(I36&gt;3,SUMIF('[1]Комплексный'!$C$35:$C$45,MAX('[1]Комплексный'!$B$10:$B$24),'[1]Комплексный'!$G$35:$G$45)))))))</f>
        <v>0</v>
      </c>
      <c r="U36" s="56" t="e">
        <f>IF(K36="",0,IF(K36=0,0,IF(K36=1,SUMIF('[1]Комплексный'!$C$35:$C$45,MAX('[1]Комплексный'!$B$10:$B$24),'[1]Комплексный'!$D$35:$D$45),IF(K36=2,SUMIF('[1]Комплексный'!$C$35:$C$45,MAX('[1]Комплексный'!$B$10:$B$24),'[1]Комплексный'!$E$35:$E$45),IF(K36=3,SUMIF('[1]Комплексный'!$C$35:$C$45,MAX('[1]Комплексный'!$B$10:$B$24),'[1]Комплексный'!$F$35:$F$45),IF(K36&gt;3,SUMIF('[1]Комплексный'!$C$35:$C$45,MAX('[1]Комплексный'!$B$10:$B$24),'[1]Комплексный'!$G$35:$G$45)))))))</f>
        <v>#VALUE!</v>
      </c>
      <c r="V36" s="56" t="e">
        <f>IF(M36="",0,IF(M36=0,0,IF(M36=1,SUMIF('[1]Комплексный'!$C$35:$C$45,MAX('[1]Комплексный'!$B$10:$B$24),'[1]Комплексный'!$D$35:$D$45),IF(M36=2,SUMIF('[1]Комплексный'!$C$35:$C$45,MAX('[1]Комплексный'!$B$10:$B$24),'[1]Комплексный'!$E$35:$E$45),IF(M36=3,SUMIF('[1]Комплексный'!$C$35:$C$45,MAX('[1]Комплексный'!$B$10:$B$24),'[1]Комплексный'!$F$35:$F$45),IF(M36&gt;3,SUMIF('[1]Комплексный'!$C$35:$C$45,MAX('[1]Комплексный'!$B$10:$B$24),'[1]Комплексный'!$G$35:$G$45)))))))</f>
        <v>#VALUE!</v>
      </c>
      <c r="W36" s="56" t="e">
        <f>IF(P36="",0,IF(P36=0,0,IF(P36=1,SUMIF('[1]Комплексный'!$C$35:$C$45,MAX('[1]Комплексный'!$B$10:$B$24),'[1]Комплексный'!$D$35:$D$45),IF(P36=2,SUMIF('[1]Комплексный'!$C$35:$C$45,MAX('[1]Комплексный'!$B$10:$B$24),'[1]Комплексный'!$E$35:$E$45),IF(P36=3,SUMIF('[1]Комплексный'!$C$35:$C$45,MAX('[1]Комплексный'!$B$10:$B$24),'[1]Комплексный'!$F$35:$F$45),IF(P36&gt;3,SUMIF('[1]Комплексный'!$C$35:$C$45,MAX('[1]Комплексный'!$B$10:$B$24),'[1]Комплексный'!$G$35:$G$45)))))))</f>
        <v>#VALUE!</v>
      </c>
      <c r="X36" s="56" t="e">
        <f t="shared" si="2"/>
        <v>#VALUE!</v>
      </c>
    </row>
    <row r="37" spans="1:24" ht="49.5" customHeight="1">
      <c r="A37" s="28">
        <f t="shared" si="0"/>
      </c>
      <c r="B37" s="29">
        <v>23</v>
      </c>
      <c r="C37" s="30" t="str">
        <f>_xlfn.IFERROR(VLOOKUP(B37,'[1]Многоборье'!$E$3:$T$35,3,FALSE),"")</f>
        <v>Ветерок</v>
      </c>
      <c r="D37" s="30">
        <f>_xlfn.IFERROR(VLOOKUP(B37,'[1]Многоборье'!$E$4:$T$35,4,FALSE),"")</f>
        <v>35</v>
      </c>
      <c r="E37" s="31" t="str">
        <f>_xlfn.IFERROR(VLOOKUP(B37,'[1]Многоборье'!$E$4:$T$35,5,FALSE),"")</f>
        <v>Берлин Лев (б/р), Чебанова Мария (б/р), Широкова Анна (б/р), Березин Фёдор (б/р), Шим Люба (б/р), Антипова Вика (б/р)</v>
      </c>
      <c r="F37" s="30" t="str">
        <f>_xlfn.IFERROR(VLOOKUP(B37,'[1]Многоборье'!$E$4:$T$35,6,FALSE),"")</f>
        <v>Санкт-Петербург</v>
      </c>
      <c r="G37" s="32">
        <f>_xlfn.IFERROR(VLOOKUP(B37,'[1]Многоборье'!$E$4:$T$35,7,FALSE),"")</f>
        <v>24</v>
      </c>
      <c r="H37" s="32">
        <f>_xlfn.IFERROR(VLOOKUP(B37,'[1]Многоборье'!$E$4:$T$35,8,FALSE),"")</f>
        <v>0</v>
      </c>
      <c r="I37" s="32">
        <f>_xlfn.IFERROR(VLOOKUP(B37,'[1]Многоборье'!$E$4:$T$35,9,FALSE),"")</f>
        <v>0</v>
      </c>
      <c r="J37" s="32">
        <f>_xlfn.IFERROR(VLOOKUP(B37,'[1]Многоборье'!$E$4:$T$35,10,FALSE),"")</f>
        <v>0</v>
      </c>
      <c r="K37" s="32">
        <f>_xlfn.IFERROR(VLOOKUP(B37,'[1]Многоборье'!$E$4:$T$35,11,FALSE),"")</f>
        <v>20</v>
      </c>
      <c r="L37" s="32">
        <f>_xlfn.IFERROR(VLOOKUP(B37,'[1]Многоборье'!$E$4:$T$35,12,FALSE),"")</f>
        <v>15</v>
      </c>
      <c r="M37" s="32">
        <f>_xlfn.IFERROR(VLOOKUP(B37,'[1]Многоборье'!$E$4:$T$35,13,FALSE),"")</f>
        <v>29</v>
      </c>
      <c r="N37" s="32">
        <f>_xlfn.IFERROR(VLOOKUP(B37,'[1]Многоборье'!$E$4:$T$35,14,FALSE),"")</f>
        <v>0</v>
      </c>
      <c r="O37" s="51">
        <f>_xlfn.IFERROR(VLOOKUP(B37,'[1]Многоборье'!$E$4:$T$35,15,FALSE),"")</f>
        <v>15.000004762239096</v>
      </c>
      <c r="P37" s="51">
        <f t="shared" si="3"/>
        <v>23</v>
      </c>
      <c r="Q37" s="32">
        <f>IF($C$20="","",_xlfn.IFERROR(IF(HLOOKUP('[1]Соревнования'!$B$11,'[1]Разряды'!$A$3:$AD$13,P37+1,FALSE)=0,"",HLOOKUP('[1]Соревнования'!$B$11,'[1]Разряды'!$A$3:$AD$13,P37+1,FALSE)),""))</f>
      </c>
      <c r="S37" s="56" t="e">
        <f>IF(G37="",0,IF(G37=0,0,IF(G37=1,SUMIF('[1]Комплексный'!$C$35:$C$45,MAX('[1]Комплексный'!$B$10:$B$24),'[1]Комплексный'!$D$35:$D$45),IF(G37=2,SUMIF('[1]Комплексный'!$C$35:$C$45,MAX('[1]Комплексный'!$B$10:$B$24),'[1]Комплексный'!$E$35:$E$45),IF(G37=3,SUMIF('[1]Комплексный'!$C$35:$C$45,MAX('[1]Комплексный'!$B$10:$B$24),'[1]Комплексный'!$F$35:$F$45),IF(G37&gt;3,SUMIF('[1]Комплексный'!$C$35:$C$45,MAX('[1]Комплексный'!$B$10:$B$24),'[1]Комплексный'!$G$35:$G$45)))))))</f>
        <v>#VALUE!</v>
      </c>
      <c r="T37" s="56">
        <f>IF(I37="",0,IF(I37=0,0,IF(I37=1,SUMIF('[1]Комплексный'!$C$35:$C$45,MAX('[1]Комплексный'!$B$10:$B$24),'[1]Комплексный'!$D$35:$D$45),IF(I37=2,SUMIF('[1]Комплексный'!$C$35:$C$45,MAX('[1]Комплексный'!$B$10:$B$24),'[1]Комплексный'!$E$35:$E$45),IF(I37=3,SUMIF('[1]Комплексный'!$C$35:$C$45,MAX('[1]Комплексный'!$B$10:$B$24),'[1]Комплексный'!$F$35:$F$45),IF(I37&gt;3,SUMIF('[1]Комплексный'!$C$35:$C$45,MAX('[1]Комплексный'!$B$10:$B$24),'[1]Комплексный'!$G$35:$G$45)))))))</f>
        <v>0</v>
      </c>
      <c r="U37" s="56" t="e">
        <f>IF(K37="",0,IF(K37=0,0,IF(K37=1,SUMIF('[1]Комплексный'!$C$35:$C$45,MAX('[1]Комплексный'!$B$10:$B$24),'[1]Комплексный'!$D$35:$D$45),IF(K37=2,SUMIF('[1]Комплексный'!$C$35:$C$45,MAX('[1]Комплексный'!$B$10:$B$24),'[1]Комплексный'!$E$35:$E$45),IF(K37=3,SUMIF('[1]Комплексный'!$C$35:$C$45,MAX('[1]Комплексный'!$B$10:$B$24),'[1]Комплексный'!$F$35:$F$45),IF(K37&gt;3,SUMIF('[1]Комплексный'!$C$35:$C$45,MAX('[1]Комплексный'!$B$10:$B$24),'[1]Комплексный'!$G$35:$G$45)))))))</f>
        <v>#VALUE!</v>
      </c>
      <c r="V37" s="56" t="e">
        <f>IF(M37="",0,IF(M37=0,0,IF(M37=1,SUMIF('[1]Комплексный'!$C$35:$C$45,MAX('[1]Комплексный'!$B$10:$B$24),'[1]Комплексный'!$D$35:$D$45),IF(M37=2,SUMIF('[1]Комплексный'!$C$35:$C$45,MAX('[1]Комплексный'!$B$10:$B$24),'[1]Комплексный'!$E$35:$E$45),IF(M37=3,SUMIF('[1]Комплексный'!$C$35:$C$45,MAX('[1]Комплексный'!$B$10:$B$24),'[1]Комплексный'!$F$35:$F$45),IF(M37&gt;3,SUMIF('[1]Комплексный'!$C$35:$C$45,MAX('[1]Комплексный'!$B$10:$B$24),'[1]Комплексный'!$G$35:$G$45)))))))</f>
        <v>#VALUE!</v>
      </c>
      <c r="W37" s="56" t="e">
        <f>IF(P37="",0,IF(P37=0,0,IF(P37=1,SUMIF('[1]Комплексный'!$C$35:$C$45,MAX('[1]Комплексный'!$B$10:$B$24),'[1]Комплексный'!$D$35:$D$45),IF(P37=2,SUMIF('[1]Комплексный'!$C$35:$C$45,MAX('[1]Комплексный'!$B$10:$B$24),'[1]Комплексный'!$E$35:$E$45),IF(P37=3,SUMIF('[1]Комплексный'!$C$35:$C$45,MAX('[1]Комплексный'!$B$10:$B$24),'[1]Комплексный'!$F$35:$F$45),IF(P37&gt;3,SUMIF('[1]Комплексный'!$C$35:$C$45,MAX('[1]Комплексный'!$B$10:$B$24),'[1]Комплексный'!$G$35:$G$45)))))))</f>
        <v>#VALUE!</v>
      </c>
      <c r="X37" s="56" t="e">
        <f t="shared" si="2"/>
        <v>#VALUE!</v>
      </c>
    </row>
    <row r="38" spans="1:24" ht="49.5" customHeight="1">
      <c r="A38" s="28">
        <f t="shared" si="0"/>
      </c>
      <c r="B38" s="29">
        <v>24</v>
      </c>
      <c r="C38" s="30" t="str">
        <f>_xlfn.IFERROR(VLOOKUP(B38,'[1]Многоборье'!$E$3:$T$35,3,FALSE),"")</f>
        <v>Штурм</v>
      </c>
      <c r="D38" s="30" t="str">
        <f>_xlfn.IFERROR(VLOOKUP(B38,'[1]Многоборье'!$E$4:$T$35,4,FALSE),"")</f>
        <v>1_9</v>
      </c>
      <c r="E38" s="31" t="str">
        <f>_xlfn.IFERROR(VLOOKUP(B38,'[1]Многоборье'!$E$4:$T$35,5,FALSE),"")</f>
        <v>Широкова Настя (б/р), Кропачёва Ксения (б/р), Кропачёва Анастасия (б/р), Бубен Артём (б/р), Пединская Кристина (б/р), Репин Василий (б/р)</v>
      </c>
      <c r="F38" s="30" t="str">
        <f>_xlfn.IFERROR(VLOOKUP(B38,'[1]Многоборье'!$E$4:$T$35,6,FALSE),"")</f>
        <v>Санкт-Петербург</v>
      </c>
      <c r="G38" s="32">
        <f>_xlfn.IFERROR(VLOOKUP(B38,'[1]Многоборье'!$E$4:$T$35,7,FALSE),"")</f>
        <v>19</v>
      </c>
      <c r="H38" s="32">
        <f>_xlfn.IFERROR(VLOOKUP(B38,'[1]Многоборье'!$E$4:$T$35,8,FALSE),"")</f>
        <v>10</v>
      </c>
      <c r="I38" s="32">
        <f>_xlfn.IFERROR(VLOOKUP(B38,'[1]Многоборье'!$E$4:$T$35,9,FALSE),"")</f>
        <v>0</v>
      </c>
      <c r="J38" s="32">
        <f>_xlfn.IFERROR(VLOOKUP(B38,'[1]Многоборье'!$E$4:$T$35,10,FALSE),"")</f>
        <v>0</v>
      </c>
      <c r="K38" s="32">
        <f>_xlfn.IFERROR(VLOOKUP(B38,'[1]Многоборье'!$E$4:$T$35,11,FALSE),"")</f>
        <v>24</v>
      </c>
      <c r="L38" s="32">
        <f>_xlfn.IFERROR(VLOOKUP(B38,'[1]Многоборье'!$E$4:$T$35,12,FALSE),"")</f>
        <v>0</v>
      </c>
      <c r="M38" s="32">
        <f>_xlfn.IFERROR(VLOOKUP(B38,'[1]Многоборье'!$E$4:$T$35,13,FALSE),"")</f>
        <v>29</v>
      </c>
      <c r="N38" s="32">
        <f>_xlfn.IFERROR(VLOOKUP(B38,'[1]Многоборье'!$E$4:$T$35,14,FALSE),"")</f>
        <v>0</v>
      </c>
      <c r="O38" s="51">
        <f>_xlfn.IFERROR(VLOOKUP(B38,'[1]Многоборье'!$E$4:$T$35,15,FALSE),"")</f>
        <v>10.000004000334334</v>
      </c>
      <c r="P38" s="51">
        <f t="shared" si="3"/>
        <v>24</v>
      </c>
      <c r="Q38" s="32">
        <f>IF($C$20="","",_xlfn.IFERROR(IF(HLOOKUP('[1]Соревнования'!$B$11,'[1]Разряды'!$A$3:$AD$13,P38+1,FALSE)=0,"",HLOOKUP('[1]Соревнования'!$B$11,'[1]Разряды'!$A$3:$AD$13,P38+1,FALSE)),""))</f>
      </c>
      <c r="S38" s="56" t="e">
        <f>IF(G38="",0,IF(G38=0,0,IF(G38=1,SUMIF('[1]Комплексный'!$C$35:$C$45,MAX('[1]Комплексный'!$B$10:$B$24),'[1]Комплексный'!$D$35:$D$45),IF(G38=2,SUMIF('[1]Комплексный'!$C$35:$C$45,MAX('[1]Комплексный'!$B$10:$B$24),'[1]Комплексный'!$E$35:$E$45),IF(G38=3,SUMIF('[1]Комплексный'!$C$35:$C$45,MAX('[1]Комплексный'!$B$10:$B$24),'[1]Комплексный'!$F$35:$F$45),IF(G38&gt;3,SUMIF('[1]Комплексный'!$C$35:$C$45,MAX('[1]Комплексный'!$B$10:$B$24),'[1]Комплексный'!$G$35:$G$45)))))))</f>
        <v>#VALUE!</v>
      </c>
      <c r="T38" s="56">
        <f>IF(I38="",0,IF(I38=0,0,IF(I38=1,SUMIF('[1]Комплексный'!$C$35:$C$45,MAX('[1]Комплексный'!$B$10:$B$24),'[1]Комплексный'!$D$35:$D$45),IF(I38=2,SUMIF('[1]Комплексный'!$C$35:$C$45,MAX('[1]Комплексный'!$B$10:$B$24),'[1]Комплексный'!$E$35:$E$45),IF(I38=3,SUMIF('[1]Комплексный'!$C$35:$C$45,MAX('[1]Комплексный'!$B$10:$B$24),'[1]Комплексный'!$F$35:$F$45),IF(I38&gt;3,SUMIF('[1]Комплексный'!$C$35:$C$45,MAX('[1]Комплексный'!$B$10:$B$24),'[1]Комплексный'!$G$35:$G$45)))))))</f>
        <v>0</v>
      </c>
      <c r="U38" s="56" t="e">
        <f>IF(K38="",0,IF(K38=0,0,IF(K38=1,SUMIF('[1]Комплексный'!$C$35:$C$45,MAX('[1]Комплексный'!$B$10:$B$24),'[1]Комплексный'!$D$35:$D$45),IF(K38=2,SUMIF('[1]Комплексный'!$C$35:$C$45,MAX('[1]Комплексный'!$B$10:$B$24),'[1]Комплексный'!$E$35:$E$45),IF(K38=3,SUMIF('[1]Комплексный'!$C$35:$C$45,MAX('[1]Комплексный'!$B$10:$B$24),'[1]Комплексный'!$F$35:$F$45),IF(K38&gt;3,SUMIF('[1]Комплексный'!$C$35:$C$45,MAX('[1]Комплексный'!$B$10:$B$24),'[1]Комплексный'!$G$35:$G$45)))))))</f>
        <v>#VALUE!</v>
      </c>
      <c r="V38" s="56" t="e">
        <f>IF(M38="",0,IF(M38=0,0,IF(M38=1,SUMIF('[1]Комплексный'!$C$35:$C$45,MAX('[1]Комплексный'!$B$10:$B$24),'[1]Комплексный'!$D$35:$D$45),IF(M38=2,SUMIF('[1]Комплексный'!$C$35:$C$45,MAX('[1]Комплексный'!$B$10:$B$24),'[1]Комплексный'!$E$35:$E$45),IF(M38=3,SUMIF('[1]Комплексный'!$C$35:$C$45,MAX('[1]Комплексный'!$B$10:$B$24),'[1]Комплексный'!$F$35:$F$45),IF(M38&gt;3,SUMIF('[1]Комплексный'!$C$35:$C$45,MAX('[1]Комплексный'!$B$10:$B$24),'[1]Комплексный'!$G$35:$G$45)))))))</f>
        <v>#VALUE!</v>
      </c>
      <c r="W38" s="56" t="e">
        <f>IF(P38="",0,IF(P38=0,0,IF(P38=1,SUMIF('[1]Комплексный'!$C$35:$C$45,MAX('[1]Комплексный'!$B$10:$B$24),'[1]Комплексный'!$D$35:$D$45),IF(P38=2,SUMIF('[1]Комплексный'!$C$35:$C$45,MAX('[1]Комплексный'!$B$10:$B$24),'[1]Комплексный'!$E$35:$E$45),IF(P38=3,SUMIF('[1]Комплексный'!$C$35:$C$45,MAX('[1]Комплексный'!$B$10:$B$24),'[1]Комплексный'!$F$35:$F$45),IF(P38&gt;3,SUMIF('[1]Комплексный'!$C$35:$C$45,MAX('[1]Комплексный'!$B$10:$B$24),'[1]Комплексный'!$G$35:$G$45)))))))</f>
        <v>#VALUE!</v>
      </c>
      <c r="X38" s="56" t="e">
        <f t="shared" si="2"/>
        <v>#VALUE!</v>
      </c>
    </row>
    <row r="39" spans="1:24" ht="49.5" customHeight="1">
      <c r="A39" s="28">
        <f t="shared" si="0"/>
      </c>
      <c r="B39" s="29">
        <v>25</v>
      </c>
      <c r="C39" s="30" t="str">
        <f>_xlfn.IFERROR(VLOOKUP(B39,'[1]Многоборье'!$E$3:$T$35,3,FALSE),"")</f>
        <v>Гор_Сютур_Остров</v>
      </c>
      <c r="D39" s="30">
        <f>_xlfn.IFERROR(VLOOKUP(B39,'[1]Многоборье'!$E$4:$T$35,4,FALSE),"")</f>
        <v>46</v>
      </c>
      <c r="E39" s="31" t="str">
        <f>_xlfn.IFERROR(VLOOKUP(B39,'[1]Многоборье'!$E$4:$T$35,5,FALSE),"")</f>
        <v>Степанова Арина (б/р), Лыдин Андрей (б/р), Ульянов Андрей (б/р), Нестерова Катя (б/р), Бакишева Маша (б/р), Абрамова Полина (б/р)</v>
      </c>
      <c r="F39" s="30" t="str">
        <f>_xlfn.IFERROR(VLOOKUP(B39,'[1]Многоборье'!$E$4:$T$35,6,FALSE),"")</f>
        <v>Санкт-Петербург</v>
      </c>
      <c r="G39" s="32">
        <f>_xlfn.IFERROR(VLOOKUP(B39,'[1]Многоборье'!$E$4:$T$35,7,FALSE),"")</f>
        <v>27</v>
      </c>
      <c r="H39" s="32">
        <f>_xlfn.IFERROR(VLOOKUP(B39,'[1]Многоборье'!$E$4:$T$35,8,FALSE),"")</f>
        <v>0</v>
      </c>
      <c r="I39" s="32">
        <f>_xlfn.IFERROR(VLOOKUP(B39,'[1]Многоборье'!$E$4:$T$35,9,FALSE),"")</f>
        <v>0</v>
      </c>
      <c r="J39" s="32">
        <f>_xlfn.IFERROR(VLOOKUP(B39,'[1]Многоборье'!$E$4:$T$35,10,FALSE),"")</f>
        <v>0</v>
      </c>
      <c r="K39" s="32">
        <f>_xlfn.IFERROR(VLOOKUP(B39,'[1]Многоборье'!$E$4:$T$35,11,FALSE),"")</f>
        <v>21</v>
      </c>
      <c r="L39" s="32">
        <f>_xlfn.IFERROR(VLOOKUP(B39,'[1]Многоборье'!$E$4:$T$35,12,FALSE),"")</f>
        <v>0</v>
      </c>
      <c r="M39" s="32">
        <f>_xlfn.IFERROR(VLOOKUP(B39,'[1]Многоборье'!$E$4:$T$35,13,FALSE),"")</f>
        <v>29</v>
      </c>
      <c r="N39" s="32">
        <f>_xlfn.IFERROR(VLOOKUP(B39,'[1]Многоборье'!$E$4:$T$35,14,FALSE),"")</f>
        <v>0</v>
      </c>
      <c r="O39" s="51">
        <f>_xlfn.IFERROR(VLOOKUP(B39,'[1]Многоборье'!$E$4:$T$35,15,FALSE),"")</f>
        <v>4.545788878791452E-06</v>
      </c>
      <c r="P39" s="51">
        <f t="shared" si="3"/>
        <v>25</v>
      </c>
      <c r="Q39" s="32">
        <f>IF($C$20="","",_xlfn.IFERROR(IF(HLOOKUP('[1]Соревнования'!$B$11,'[1]Разряды'!$A$3:$AD$13,P39+1,FALSE)=0,"",HLOOKUP('[1]Соревнования'!$B$11,'[1]Разряды'!$A$3:$AD$13,P39+1,FALSE)),""))</f>
      </c>
      <c r="S39" s="56" t="e">
        <f>IF(G39="",0,IF(G39=0,0,IF(G39=1,SUMIF('[1]Комплексный'!$C$35:$C$45,MAX('[1]Комплексный'!$B$10:$B$24),'[1]Комплексный'!$D$35:$D$45),IF(G39=2,SUMIF('[1]Комплексный'!$C$35:$C$45,MAX('[1]Комплексный'!$B$10:$B$24),'[1]Комплексный'!$E$35:$E$45),IF(G39=3,SUMIF('[1]Комплексный'!$C$35:$C$45,MAX('[1]Комплексный'!$B$10:$B$24),'[1]Комплексный'!$F$35:$F$45),IF(G39&gt;3,SUMIF('[1]Комплексный'!$C$35:$C$45,MAX('[1]Комплексный'!$B$10:$B$24),'[1]Комплексный'!$G$35:$G$45)))))))</f>
        <v>#VALUE!</v>
      </c>
      <c r="T39" s="56">
        <f>IF(I39="",0,IF(I39=0,0,IF(I39=1,SUMIF('[1]Комплексный'!$C$35:$C$45,MAX('[1]Комплексный'!$B$10:$B$24),'[1]Комплексный'!$D$35:$D$45),IF(I39=2,SUMIF('[1]Комплексный'!$C$35:$C$45,MAX('[1]Комплексный'!$B$10:$B$24),'[1]Комплексный'!$E$35:$E$45),IF(I39=3,SUMIF('[1]Комплексный'!$C$35:$C$45,MAX('[1]Комплексный'!$B$10:$B$24),'[1]Комплексный'!$F$35:$F$45),IF(I39&gt;3,SUMIF('[1]Комплексный'!$C$35:$C$45,MAX('[1]Комплексный'!$B$10:$B$24),'[1]Комплексный'!$G$35:$G$45)))))))</f>
        <v>0</v>
      </c>
      <c r="U39" s="56" t="e">
        <f>IF(K39="",0,IF(K39=0,0,IF(K39=1,SUMIF('[1]Комплексный'!$C$35:$C$45,MAX('[1]Комплексный'!$B$10:$B$24),'[1]Комплексный'!$D$35:$D$45),IF(K39=2,SUMIF('[1]Комплексный'!$C$35:$C$45,MAX('[1]Комплексный'!$B$10:$B$24),'[1]Комплексный'!$E$35:$E$45),IF(K39=3,SUMIF('[1]Комплексный'!$C$35:$C$45,MAX('[1]Комплексный'!$B$10:$B$24),'[1]Комплексный'!$F$35:$F$45),IF(K39&gt;3,SUMIF('[1]Комплексный'!$C$35:$C$45,MAX('[1]Комплексный'!$B$10:$B$24),'[1]Комплексный'!$G$35:$G$45)))))))</f>
        <v>#VALUE!</v>
      </c>
      <c r="V39" s="56" t="e">
        <f>IF(M39="",0,IF(M39=0,0,IF(M39=1,SUMIF('[1]Комплексный'!$C$35:$C$45,MAX('[1]Комплексный'!$B$10:$B$24),'[1]Комплексный'!$D$35:$D$45),IF(M39=2,SUMIF('[1]Комплексный'!$C$35:$C$45,MAX('[1]Комплексный'!$B$10:$B$24),'[1]Комплексный'!$E$35:$E$45),IF(M39=3,SUMIF('[1]Комплексный'!$C$35:$C$45,MAX('[1]Комплексный'!$B$10:$B$24),'[1]Комплексный'!$F$35:$F$45),IF(M39&gt;3,SUMIF('[1]Комплексный'!$C$35:$C$45,MAX('[1]Комплексный'!$B$10:$B$24),'[1]Комплексный'!$G$35:$G$45)))))))</f>
        <v>#VALUE!</v>
      </c>
      <c r="W39" s="56" t="e">
        <f>IF(P39="",0,IF(P39=0,0,IF(P39=1,SUMIF('[1]Комплексный'!$C$35:$C$45,MAX('[1]Комплексный'!$B$10:$B$24),'[1]Комплексный'!$D$35:$D$45),IF(P39=2,SUMIF('[1]Комплексный'!$C$35:$C$45,MAX('[1]Комплексный'!$B$10:$B$24),'[1]Комплексный'!$E$35:$E$45),IF(P39=3,SUMIF('[1]Комплексный'!$C$35:$C$45,MAX('[1]Комплексный'!$B$10:$B$24),'[1]Комплексный'!$F$35:$F$45),IF(P39&gt;3,SUMIF('[1]Комплексный'!$C$35:$C$45,MAX('[1]Комплексный'!$B$10:$B$24),'[1]Комплексный'!$G$35:$G$45)))))))</f>
        <v>#VALUE!</v>
      </c>
      <c r="X39" s="56" t="e">
        <f t="shared" si="2"/>
        <v>#VALUE!</v>
      </c>
    </row>
    <row r="40" spans="1:24" ht="49.5" customHeight="1">
      <c r="A40" s="28">
        <f t="shared" si="0"/>
      </c>
      <c r="B40" s="29">
        <v>26</v>
      </c>
      <c r="C40" s="30" t="str">
        <f>_xlfn.IFERROR(VLOOKUP(B40,'[1]Многоборье'!$E$3:$T$35,3,FALSE),"")</f>
        <v>Чёрные драконы</v>
      </c>
      <c r="D40" s="30" t="str">
        <f>_xlfn.IFERROR(VLOOKUP(B40,'[1]Многоборье'!$E$4:$T$35,4,FALSE),"")</f>
        <v>36_1</v>
      </c>
      <c r="E40" s="31" t="str">
        <f>_xlfn.IFERROR(VLOOKUP(B40,'[1]Многоборье'!$E$4:$T$35,5,FALSE),"")</f>
        <v>Голик Илья (б/р), Голик Данил (б/р), Савран Рома (б/р), Киселёв Артур (б/р), Силкин Дима (б/р), Арнользи Мария (б/р)</v>
      </c>
      <c r="F40" s="30" t="str">
        <f>_xlfn.IFERROR(VLOOKUP(B40,'[1]Многоборье'!$E$4:$T$35,6,FALSE),"")</f>
        <v>Санкт-Петербург</v>
      </c>
      <c r="G40" s="32">
        <f>_xlfn.IFERROR(VLOOKUP(B40,'[1]Многоборье'!$E$4:$T$35,7,FALSE),"")</f>
        <v>26</v>
      </c>
      <c r="H40" s="32">
        <f>_xlfn.IFERROR(VLOOKUP(B40,'[1]Многоборье'!$E$4:$T$35,8,FALSE),"")</f>
        <v>0</v>
      </c>
      <c r="I40" s="32">
        <f>_xlfn.IFERROR(VLOOKUP(B40,'[1]Многоборье'!$E$4:$T$35,9,FALSE),"")</f>
        <v>0</v>
      </c>
      <c r="J40" s="32">
        <f>_xlfn.IFERROR(VLOOKUP(B40,'[1]Многоборье'!$E$4:$T$35,10,FALSE),"")</f>
        <v>0</v>
      </c>
      <c r="K40" s="32">
        <f>_xlfn.IFERROR(VLOOKUP(B40,'[1]Многоборье'!$E$4:$T$35,11,FALSE),"")</f>
        <v>23</v>
      </c>
      <c r="L40" s="32">
        <f>_xlfn.IFERROR(VLOOKUP(B40,'[1]Многоборье'!$E$4:$T$35,12,FALSE),"")</f>
        <v>0</v>
      </c>
      <c r="M40" s="32">
        <f>_xlfn.IFERROR(VLOOKUP(B40,'[1]Многоборье'!$E$4:$T$35,13,FALSE),"")</f>
        <v>29</v>
      </c>
      <c r="N40" s="32">
        <f>_xlfn.IFERROR(VLOOKUP(B40,'[1]Многоборье'!$E$4:$T$35,14,FALSE),"")</f>
        <v>0</v>
      </c>
      <c r="O40" s="51">
        <f>_xlfn.IFERROR(VLOOKUP(B40,'[1]Многоборье'!$E$4:$T$35,15,FALSE),"")</f>
        <v>4.167001000003705E-06</v>
      </c>
      <c r="P40" s="51">
        <f t="shared" si="3"/>
        <v>26</v>
      </c>
      <c r="Q40" s="32">
        <f>IF($C$20="","",_xlfn.IFERROR(IF(HLOOKUP('[1]Соревнования'!$B$11,'[1]Разряды'!$A$3:$AD$13,P40+1,FALSE)=0,"",HLOOKUP('[1]Соревнования'!$B$11,'[1]Разряды'!$A$3:$AD$13,P40+1,FALSE)),""))</f>
      </c>
      <c r="S40" s="56" t="e">
        <f>IF(G40="",0,IF(G40=0,0,IF(G40=1,SUMIF('[1]Комплексный'!$C$35:$C$45,MAX('[1]Комплексный'!$B$10:$B$24),'[1]Комплексный'!$D$35:$D$45),IF(G40=2,SUMIF('[1]Комплексный'!$C$35:$C$45,MAX('[1]Комплексный'!$B$10:$B$24),'[1]Комплексный'!$E$35:$E$45),IF(G40=3,SUMIF('[1]Комплексный'!$C$35:$C$45,MAX('[1]Комплексный'!$B$10:$B$24),'[1]Комплексный'!$F$35:$F$45),IF(G40&gt;3,SUMIF('[1]Комплексный'!$C$35:$C$45,MAX('[1]Комплексный'!$B$10:$B$24),'[1]Комплексный'!$G$35:$G$45)))))))</f>
        <v>#VALUE!</v>
      </c>
      <c r="T40" s="56">
        <f>IF(I40="",0,IF(I40=0,0,IF(I40=1,SUMIF('[1]Комплексный'!$C$35:$C$45,MAX('[1]Комплексный'!$B$10:$B$24),'[1]Комплексный'!$D$35:$D$45),IF(I40=2,SUMIF('[1]Комплексный'!$C$35:$C$45,MAX('[1]Комплексный'!$B$10:$B$24),'[1]Комплексный'!$E$35:$E$45),IF(I40=3,SUMIF('[1]Комплексный'!$C$35:$C$45,MAX('[1]Комплексный'!$B$10:$B$24),'[1]Комплексный'!$F$35:$F$45),IF(I40&gt;3,SUMIF('[1]Комплексный'!$C$35:$C$45,MAX('[1]Комплексный'!$B$10:$B$24),'[1]Комплексный'!$G$35:$G$45)))))))</f>
        <v>0</v>
      </c>
      <c r="U40" s="56" t="e">
        <f>IF(K40="",0,IF(K40=0,0,IF(K40=1,SUMIF('[1]Комплексный'!$C$35:$C$45,MAX('[1]Комплексный'!$B$10:$B$24),'[1]Комплексный'!$D$35:$D$45),IF(K40=2,SUMIF('[1]Комплексный'!$C$35:$C$45,MAX('[1]Комплексный'!$B$10:$B$24),'[1]Комплексный'!$E$35:$E$45),IF(K40=3,SUMIF('[1]Комплексный'!$C$35:$C$45,MAX('[1]Комплексный'!$B$10:$B$24),'[1]Комплексный'!$F$35:$F$45),IF(K40&gt;3,SUMIF('[1]Комплексный'!$C$35:$C$45,MAX('[1]Комплексный'!$B$10:$B$24),'[1]Комплексный'!$G$35:$G$45)))))))</f>
        <v>#VALUE!</v>
      </c>
      <c r="V40" s="56" t="e">
        <f>IF(M40="",0,IF(M40=0,0,IF(M40=1,SUMIF('[1]Комплексный'!$C$35:$C$45,MAX('[1]Комплексный'!$B$10:$B$24),'[1]Комплексный'!$D$35:$D$45),IF(M40=2,SUMIF('[1]Комплексный'!$C$35:$C$45,MAX('[1]Комплексный'!$B$10:$B$24),'[1]Комплексный'!$E$35:$E$45),IF(M40=3,SUMIF('[1]Комплексный'!$C$35:$C$45,MAX('[1]Комплексный'!$B$10:$B$24),'[1]Комплексный'!$F$35:$F$45),IF(M40&gt;3,SUMIF('[1]Комплексный'!$C$35:$C$45,MAX('[1]Комплексный'!$B$10:$B$24),'[1]Комплексный'!$G$35:$G$45)))))))</f>
        <v>#VALUE!</v>
      </c>
      <c r="W40" s="56" t="e">
        <f>IF(P40="",0,IF(P40=0,0,IF(P40=1,SUMIF('[1]Комплексный'!$C$35:$C$45,MAX('[1]Комплексный'!$B$10:$B$24),'[1]Комплексный'!$D$35:$D$45),IF(P40=2,SUMIF('[1]Комплексный'!$C$35:$C$45,MAX('[1]Комплексный'!$B$10:$B$24),'[1]Комплексный'!$E$35:$E$45),IF(P40=3,SUMIF('[1]Комплексный'!$C$35:$C$45,MAX('[1]Комплексный'!$B$10:$B$24),'[1]Комплексный'!$F$35:$F$45),IF(P40&gt;3,SUMIF('[1]Комплексный'!$C$35:$C$45,MAX('[1]Комплексный'!$B$10:$B$24),'[1]Комплексный'!$G$35:$G$45)))))))</f>
        <v>#VALUE!</v>
      </c>
      <c r="X40" s="56" t="e">
        <f t="shared" si="2"/>
        <v>#VALUE!</v>
      </c>
    </row>
    <row r="41" spans="1:24" ht="49.5" customHeight="1">
      <c r="A41" s="28">
        <f t="shared" si="0"/>
      </c>
      <c r="B41" s="29">
        <v>27</v>
      </c>
      <c r="C41" s="30" t="str">
        <f>_xlfn.IFERROR(VLOOKUP(B41,'[1]Многоборье'!$E$3:$T$35,3,FALSE),"")</f>
        <v>Т/К Остров 2</v>
      </c>
      <c r="D41" s="30" t="str">
        <f>_xlfn.IFERROR(VLOOKUP(B41,'[1]Многоборье'!$E$4:$T$35,4,FALSE),"")</f>
        <v>1_10(2)</v>
      </c>
      <c r="E41" s="31" t="str">
        <f>_xlfn.IFERROR(VLOOKUP(B41,'[1]Многоборье'!$E$4:$T$35,5,FALSE),"")</f>
        <v>Ким Миша (б/р), Шаталова Карина (б/р), Ким Кристина (б/р), Афанасьвева Катя (б/р), Ладина Полина (б/р), Тишкин Дима (б/р)</v>
      </c>
      <c r="F41" s="30" t="str">
        <f>_xlfn.IFERROR(VLOOKUP(B41,'[1]Многоборье'!$E$4:$T$35,6,FALSE),"")</f>
        <v>Санкт-Петербург</v>
      </c>
      <c r="G41" s="32">
        <f>_xlfn.IFERROR(VLOOKUP(B41,'[1]Многоборье'!$E$4:$T$35,7,FALSE),"")</f>
        <v>21</v>
      </c>
      <c r="H41" s="32">
        <f>_xlfn.IFERROR(VLOOKUP(B41,'[1]Многоборье'!$E$4:$T$35,8,FALSE),"")</f>
        <v>0</v>
      </c>
      <c r="I41" s="32">
        <f>_xlfn.IFERROR(VLOOKUP(B41,'[1]Многоборье'!$E$4:$T$35,9,FALSE),"")</f>
        <v>0</v>
      </c>
      <c r="J41" s="32">
        <f>_xlfn.IFERROR(VLOOKUP(B41,'[1]Многоборье'!$E$4:$T$35,10,FALSE),"")</f>
        <v>0</v>
      </c>
      <c r="K41" s="32">
        <f>_xlfn.IFERROR(VLOOKUP(B41,'[1]Многоборье'!$E$4:$T$35,11,FALSE),"")</f>
        <v>25</v>
      </c>
      <c r="L41" s="32">
        <f>_xlfn.IFERROR(VLOOKUP(B41,'[1]Многоборье'!$E$4:$T$35,12,FALSE),"")</f>
        <v>0</v>
      </c>
      <c r="M41" s="32">
        <f>_xlfn.IFERROR(VLOOKUP(B41,'[1]Многоборье'!$E$4:$T$35,13,FALSE),"")</f>
        <v>29</v>
      </c>
      <c r="N41" s="32">
        <f>_xlfn.IFERROR(VLOOKUP(B41,'[1]Многоборье'!$E$4:$T$35,14,FALSE),"")</f>
        <v>0</v>
      </c>
      <c r="O41" s="51">
        <f>_xlfn.IFERROR(VLOOKUP(B41,'[1]Многоборье'!$E$4:$T$35,15,FALSE),"")</f>
        <v>3.846488179491726E-06</v>
      </c>
      <c r="P41" s="51">
        <f t="shared" si="3"/>
        <v>27</v>
      </c>
      <c r="Q41" s="32">
        <f>IF($C$20="","",_xlfn.IFERROR(IF(HLOOKUP('[1]Соревнования'!$B$11,'[1]Разряды'!$A$3:$AD$13,P41+1,FALSE)=0,"",HLOOKUP('[1]Соревнования'!$B$11,'[1]Разряды'!$A$3:$AD$13,P41+1,FALSE)),""))</f>
      </c>
      <c r="S41" s="56" t="e">
        <f>IF(G41="",0,IF(G41=0,0,IF(G41=1,SUMIF('[1]Комплексный'!$C$35:$C$45,MAX('[1]Комплексный'!$B$10:$B$24),'[1]Комплексный'!$D$35:$D$45),IF(G41=2,SUMIF('[1]Комплексный'!$C$35:$C$45,MAX('[1]Комплексный'!$B$10:$B$24),'[1]Комплексный'!$E$35:$E$45),IF(G41=3,SUMIF('[1]Комплексный'!$C$35:$C$45,MAX('[1]Комплексный'!$B$10:$B$24),'[1]Комплексный'!$F$35:$F$45),IF(G41&gt;3,SUMIF('[1]Комплексный'!$C$35:$C$45,MAX('[1]Комплексный'!$B$10:$B$24),'[1]Комплексный'!$G$35:$G$45)))))))</f>
        <v>#VALUE!</v>
      </c>
      <c r="T41" s="56">
        <f>IF(I41="",0,IF(I41=0,0,IF(I41=1,SUMIF('[1]Комплексный'!$C$35:$C$45,MAX('[1]Комплексный'!$B$10:$B$24),'[1]Комплексный'!$D$35:$D$45),IF(I41=2,SUMIF('[1]Комплексный'!$C$35:$C$45,MAX('[1]Комплексный'!$B$10:$B$24),'[1]Комплексный'!$E$35:$E$45),IF(I41=3,SUMIF('[1]Комплексный'!$C$35:$C$45,MAX('[1]Комплексный'!$B$10:$B$24),'[1]Комплексный'!$F$35:$F$45),IF(I41&gt;3,SUMIF('[1]Комплексный'!$C$35:$C$45,MAX('[1]Комплексный'!$B$10:$B$24),'[1]Комплексный'!$G$35:$G$45)))))))</f>
        <v>0</v>
      </c>
      <c r="U41" s="56" t="e">
        <f>IF(K41="",0,IF(K41=0,0,IF(K41=1,SUMIF('[1]Комплексный'!$C$35:$C$45,MAX('[1]Комплексный'!$B$10:$B$24),'[1]Комплексный'!$D$35:$D$45),IF(K41=2,SUMIF('[1]Комплексный'!$C$35:$C$45,MAX('[1]Комплексный'!$B$10:$B$24),'[1]Комплексный'!$E$35:$E$45),IF(K41=3,SUMIF('[1]Комплексный'!$C$35:$C$45,MAX('[1]Комплексный'!$B$10:$B$24),'[1]Комплексный'!$F$35:$F$45),IF(K41&gt;3,SUMIF('[1]Комплексный'!$C$35:$C$45,MAX('[1]Комплексный'!$B$10:$B$24),'[1]Комплексный'!$G$35:$G$45)))))))</f>
        <v>#VALUE!</v>
      </c>
      <c r="V41" s="56" t="e">
        <f>IF(M41="",0,IF(M41=0,0,IF(M41=1,SUMIF('[1]Комплексный'!$C$35:$C$45,MAX('[1]Комплексный'!$B$10:$B$24),'[1]Комплексный'!$D$35:$D$45),IF(M41=2,SUMIF('[1]Комплексный'!$C$35:$C$45,MAX('[1]Комплексный'!$B$10:$B$24),'[1]Комплексный'!$E$35:$E$45),IF(M41=3,SUMIF('[1]Комплексный'!$C$35:$C$45,MAX('[1]Комплексный'!$B$10:$B$24),'[1]Комплексный'!$F$35:$F$45),IF(M41&gt;3,SUMIF('[1]Комплексный'!$C$35:$C$45,MAX('[1]Комплексный'!$B$10:$B$24),'[1]Комплексный'!$G$35:$G$45)))))))</f>
        <v>#VALUE!</v>
      </c>
      <c r="W41" s="56" t="e">
        <f>IF(P41="",0,IF(P41=0,0,IF(P41=1,SUMIF('[1]Комплексный'!$C$35:$C$45,MAX('[1]Комплексный'!$B$10:$B$24),'[1]Комплексный'!$D$35:$D$45),IF(P41=2,SUMIF('[1]Комплексный'!$C$35:$C$45,MAX('[1]Комплексный'!$B$10:$B$24),'[1]Комплексный'!$E$35:$E$45),IF(P41=3,SUMIF('[1]Комплексный'!$C$35:$C$45,MAX('[1]Комплексный'!$B$10:$B$24),'[1]Комплексный'!$F$35:$F$45),IF(P41&gt;3,SUMIF('[1]Комплексный'!$C$35:$C$45,MAX('[1]Комплексный'!$B$10:$B$24),'[1]Комплексный'!$G$35:$G$45)))))))</f>
        <v>#VALUE!</v>
      </c>
      <c r="X41" s="56" t="e">
        <f t="shared" si="2"/>
        <v>#VALUE!</v>
      </c>
    </row>
    <row r="42" spans="1:24" ht="49.5" customHeight="1">
      <c r="A42" s="28">
        <f t="shared" si="0"/>
      </c>
      <c r="B42" s="29">
        <v>28</v>
      </c>
      <c r="C42" s="30" t="str">
        <f>_xlfn.IFERROR(VLOOKUP(B42,'[1]Многоборье'!$E$3:$T$35,3,FALSE),"")</f>
        <v>Алексеевские</v>
      </c>
      <c r="D42" s="30" t="str">
        <f>_xlfn.IFERROR(VLOOKUP(B42,'[1]Многоборье'!$E$4:$T$35,4,FALSE),"")</f>
        <v>1_1</v>
      </c>
      <c r="E42" s="31" t="str">
        <f>_xlfn.IFERROR(VLOOKUP(B42,'[1]Многоборье'!$E$4:$T$35,5,FALSE),"")</f>
        <v>Медведева Василиса (б/р), Андреева Лена (б/р), Тихонов Вова (б/р), Пухов Валя (б/р), Виноградов Артём (б/р), Чистович Никита (б/р)</v>
      </c>
      <c r="F42" s="30" t="str">
        <f>_xlfn.IFERROR(VLOOKUP(B42,'[1]Многоборье'!$E$4:$T$35,6,FALSE),"")</f>
        <v>Санкт-Петербург</v>
      </c>
      <c r="G42" s="32">
        <f>_xlfn.IFERROR(VLOOKUP(B42,'[1]Многоборье'!$E$4:$T$35,7,FALSE),"")</f>
        <v>29</v>
      </c>
      <c r="H42" s="32">
        <f>_xlfn.IFERROR(VLOOKUP(B42,'[1]Многоборье'!$E$4:$T$35,8,FALSE),"")</f>
        <v>0</v>
      </c>
      <c r="I42" s="32">
        <f>_xlfn.IFERROR(VLOOKUP(B42,'[1]Многоборье'!$E$4:$T$35,9,FALSE),"")</f>
        <v>0</v>
      </c>
      <c r="J42" s="32">
        <f>_xlfn.IFERROR(VLOOKUP(B42,'[1]Многоборье'!$E$4:$T$35,10,FALSE),"")</f>
        <v>0</v>
      </c>
      <c r="K42" s="32">
        <f>_xlfn.IFERROR(VLOOKUP(B42,'[1]Многоборье'!$E$4:$T$35,11,FALSE),"")</f>
        <v>26</v>
      </c>
      <c r="L42" s="32">
        <f>_xlfn.IFERROR(VLOOKUP(B42,'[1]Многоборье'!$E$4:$T$35,12,FALSE),"")</f>
        <v>0</v>
      </c>
      <c r="M42" s="32">
        <f>_xlfn.IFERROR(VLOOKUP(B42,'[1]Многоборье'!$E$4:$T$35,13,FALSE),"")</f>
        <v>29</v>
      </c>
      <c r="N42" s="32">
        <f>_xlfn.IFERROR(VLOOKUP(B42,'[1]Многоборье'!$E$4:$T$35,14,FALSE),"")</f>
        <v>0</v>
      </c>
      <c r="O42" s="51">
        <f>_xlfn.IFERROR(VLOOKUP(B42,'[1]Многоборье'!$E$4:$T$35,15,FALSE),"")</f>
        <v>3.704038037040372E-06</v>
      </c>
      <c r="P42" s="51">
        <f t="shared" si="3"/>
        <v>28</v>
      </c>
      <c r="Q42" s="32">
        <f>IF($C$20="","",_xlfn.IFERROR(IF(HLOOKUP('[1]Соревнования'!$B$11,'[1]Разряды'!$A$3:$AD$13,P42+1,FALSE)=0,"",HLOOKUP('[1]Соревнования'!$B$11,'[1]Разряды'!$A$3:$AD$13,P42+1,FALSE)),""))</f>
      </c>
      <c r="S42" s="56" t="e">
        <f>IF(G42="",0,IF(G42=0,0,IF(G42=1,SUMIF('[1]Комплексный'!$C$35:$C$45,MAX('[1]Комплексный'!$B$10:$B$24),'[1]Комплексный'!$D$35:$D$45),IF(G42=2,SUMIF('[1]Комплексный'!$C$35:$C$45,MAX('[1]Комплексный'!$B$10:$B$24),'[1]Комплексный'!$E$35:$E$45),IF(G42=3,SUMIF('[1]Комплексный'!$C$35:$C$45,MAX('[1]Комплексный'!$B$10:$B$24),'[1]Комплексный'!$F$35:$F$45),IF(G42&gt;3,SUMIF('[1]Комплексный'!$C$35:$C$45,MAX('[1]Комплексный'!$B$10:$B$24),'[1]Комплексный'!$G$35:$G$45)))))))</f>
        <v>#VALUE!</v>
      </c>
      <c r="T42" s="56">
        <f>IF(I42="",0,IF(I42=0,0,IF(I42=1,SUMIF('[1]Комплексный'!$C$35:$C$45,MAX('[1]Комплексный'!$B$10:$B$24),'[1]Комплексный'!$D$35:$D$45),IF(I42=2,SUMIF('[1]Комплексный'!$C$35:$C$45,MAX('[1]Комплексный'!$B$10:$B$24),'[1]Комплексный'!$E$35:$E$45),IF(I42=3,SUMIF('[1]Комплексный'!$C$35:$C$45,MAX('[1]Комплексный'!$B$10:$B$24),'[1]Комплексный'!$F$35:$F$45),IF(I42&gt;3,SUMIF('[1]Комплексный'!$C$35:$C$45,MAX('[1]Комплексный'!$B$10:$B$24),'[1]Комплексный'!$G$35:$G$45)))))))</f>
        <v>0</v>
      </c>
      <c r="U42" s="56" t="e">
        <f>IF(K42="",0,IF(K42=0,0,IF(K42=1,SUMIF('[1]Комплексный'!$C$35:$C$45,MAX('[1]Комплексный'!$B$10:$B$24),'[1]Комплексный'!$D$35:$D$45),IF(K42=2,SUMIF('[1]Комплексный'!$C$35:$C$45,MAX('[1]Комплексный'!$B$10:$B$24),'[1]Комплексный'!$E$35:$E$45),IF(K42=3,SUMIF('[1]Комплексный'!$C$35:$C$45,MAX('[1]Комплексный'!$B$10:$B$24),'[1]Комплексный'!$F$35:$F$45),IF(K42&gt;3,SUMIF('[1]Комплексный'!$C$35:$C$45,MAX('[1]Комплексный'!$B$10:$B$24),'[1]Комплексный'!$G$35:$G$45)))))))</f>
        <v>#VALUE!</v>
      </c>
      <c r="V42" s="56" t="e">
        <f>IF(M42="",0,IF(M42=0,0,IF(M42=1,SUMIF('[1]Комплексный'!$C$35:$C$45,MAX('[1]Комплексный'!$B$10:$B$24),'[1]Комплексный'!$D$35:$D$45),IF(M42=2,SUMIF('[1]Комплексный'!$C$35:$C$45,MAX('[1]Комплексный'!$B$10:$B$24),'[1]Комплексный'!$E$35:$E$45),IF(M42=3,SUMIF('[1]Комплексный'!$C$35:$C$45,MAX('[1]Комплексный'!$B$10:$B$24),'[1]Комплексный'!$F$35:$F$45),IF(M42&gt;3,SUMIF('[1]Комплексный'!$C$35:$C$45,MAX('[1]Комплексный'!$B$10:$B$24),'[1]Комплексный'!$G$35:$G$45)))))))</f>
        <v>#VALUE!</v>
      </c>
      <c r="W42" s="56" t="e">
        <f>IF(P42="",0,IF(P42=0,0,IF(P42=1,SUMIF('[1]Комплексный'!$C$35:$C$45,MAX('[1]Комплексный'!$B$10:$B$24),'[1]Комплексный'!$D$35:$D$45),IF(P42=2,SUMIF('[1]Комплексный'!$C$35:$C$45,MAX('[1]Комплексный'!$B$10:$B$24),'[1]Комплексный'!$E$35:$E$45),IF(P42=3,SUMIF('[1]Комплексный'!$C$35:$C$45,MAX('[1]Комплексный'!$B$10:$B$24),'[1]Комплексный'!$F$35:$F$45),IF(P42&gt;3,SUMIF('[1]Комплексный'!$C$35:$C$45,MAX('[1]Комплексный'!$B$10:$B$24),'[1]Комплексный'!$G$35:$G$45)))))))</f>
        <v>#VALUE!</v>
      </c>
      <c r="X42" s="56" t="e">
        <f t="shared" si="2"/>
        <v>#VALUE!</v>
      </c>
    </row>
    <row r="43" spans="1:24" ht="49.5" customHeight="1">
      <c r="A43" s="28">
        <f t="shared" si="0"/>
      </c>
      <c r="B43" s="29">
        <v>29</v>
      </c>
      <c r="C43" s="30" t="str">
        <f>_xlfn.IFERROR(VLOOKUP(B43,'[1]Многоборье'!$E$3:$T$35,3,FALSE),"")</f>
        <v>Муми-Тролли</v>
      </c>
      <c r="D43" s="30" t="str">
        <f>_xlfn.IFERROR(VLOOKUP(B43,'[1]Многоборье'!$E$4:$T$35,4,FALSE),"")</f>
        <v>1_7 </v>
      </c>
      <c r="E43" s="31" t="str">
        <f>_xlfn.IFERROR(VLOOKUP(B43,'[1]Многоборье'!$E$4:$T$35,5,FALSE),"")</f>
        <v>Титова Лера (б/р), Калинина Лиза (б/р), Мордасов Гена (б/р), Шип Соня (б/р), Карпов Ярослав (б/р), Подгорная Настасья (б/р)</v>
      </c>
      <c r="F43" s="30" t="str">
        <f>_xlfn.IFERROR(VLOOKUP(B43,'[1]Многоборье'!$E$4:$T$35,6,FALSE),"")</f>
        <v>Санкт-Петербург</v>
      </c>
      <c r="G43" s="32">
        <f>_xlfn.IFERROR(VLOOKUP(B43,'[1]Многоборье'!$E$4:$T$35,7,FALSE),"")</f>
        <v>22</v>
      </c>
      <c r="H43" s="32">
        <f>_xlfn.IFERROR(VLOOKUP(B43,'[1]Многоборье'!$E$4:$T$35,8,FALSE),"")</f>
        <v>0</v>
      </c>
      <c r="I43" s="32">
        <f>_xlfn.IFERROR(VLOOKUP(B43,'[1]Многоборье'!$E$4:$T$35,9,FALSE),"")</f>
        <v>0</v>
      </c>
      <c r="J43" s="32">
        <f>_xlfn.IFERROR(VLOOKUP(B43,'[1]Многоборье'!$E$4:$T$35,10,FALSE),"")</f>
        <v>0</v>
      </c>
      <c r="K43" s="32">
        <f>_xlfn.IFERROR(VLOOKUP(B43,'[1]Многоборье'!$E$4:$T$35,11,FALSE),"")</f>
        <v>27</v>
      </c>
      <c r="L43" s="32">
        <f>_xlfn.IFERROR(VLOOKUP(B43,'[1]Многоборье'!$E$4:$T$35,12,FALSE),"")</f>
        <v>0</v>
      </c>
      <c r="M43" s="32">
        <f>_xlfn.IFERROR(VLOOKUP(B43,'[1]Многоборье'!$E$4:$T$35,13,FALSE),"")</f>
        <v>29</v>
      </c>
      <c r="N43" s="32">
        <f>_xlfn.IFERROR(VLOOKUP(B43,'[1]Многоборье'!$E$4:$T$35,14,FALSE),"")</f>
        <v>0</v>
      </c>
      <c r="O43" s="51">
        <f>_xlfn.IFERROR(VLOOKUP(B43,'[1]Многоборье'!$E$4:$T$35,15,FALSE),"")</f>
        <v>3.571762904766254E-06</v>
      </c>
      <c r="P43" s="51">
        <f t="shared" si="3"/>
        <v>29</v>
      </c>
      <c r="Q43" s="32">
        <f>IF($C$20="","",_xlfn.IFERROR(IF(HLOOKUP('[1]Соревнования'!$B$11,'[1]Разряды'!$A$3:$AD$13,P43+1,FALSE)=0,"",HLOOKUP('[1]Соревнования'!$B$11,'[1]Разряды'!$A$3:$AD$13,P43+1,FALSE)),""))</f>
      </c>
      <c r="S43" s="56" t="e">
        <f>IF(G43="",0,IF(G43=0,0,IF(G43=1,SUMIF('[1]Комплексный'!$C$35:$C$45,MAX('[1]Комплексный'!$B$10:$B$24),'[1]Комплексный'!$D$35:$D$45),IF(G43=2,SUMIF('[1]Комплексный'!$C$35:$C$45,MAX('[1]Комплексный'!$B$10:$B$24),'[1]Комплексный'!$E$35:$E$45),IF(G43=3,SUMIF('[1]Комплексный'!$C$35:$C$45,MAX('[1]Комплексный'!$B$10:$B$24),'[1]Комплексный'!$F$35:$F$45),IF(G43&gt;3,SUMIF('[1]Комплексный'!$C$35:$C$45,MAX('[1]Комплексный'!$B$10:$B$24),'[1]Комплексный'!$G$35:$G$45)))))))</f>
        <v>#VALUE!</v>
      </c>
      <c r="T43" s="56">
        <f>IF(I43="",0,IF(I43=0,0,IF(I43=1,SUMIF('[1]Комплексный'!$C$35:$C$45,MAX('[1]Комплексный'!$B$10:$B$24),'[1]Комплексный'!$D$35:$D$45),IF(I43=2,SUMIF('[1]Комплексный'!$C$35:$C$45,MAX('[1]Комплексный'!$B$10:$B$24),'[1]Комплексный'!$E$35:$E$45),IF(I43=3,SUMIF('[1]Комплексный'!$C$35:$C$45,MAX('[1]Комплексный'!$B$10:$B$24),'[1]Комплексный'!$F$35:$F$45),IF(I43&gt;3,SUMIF('[1]Комплексный'!$C$35:$C$45,MAX('[1]Комплексный'!$B$10:$B$24),'[1]Комплексный'!$G$35:$G$45)))))))</f>
        <v>0</v>
      </c>
      <c r="U43" s="56" t="e">
        <f>IF(K43="",0,IF(K43=0,0,IF(K43=1,SUMIF('[1]Комплексный'!$C$35:$C$45,MAX('[1]Комплексный'!$B$10:$B$24),'[1]Комплексный'!$D$35:$D$45),IF(K43=2,SUMIF('[1]Комплексный'!$C$35:$C$45,MAX('[1]Комплексный'!$B$10:$B$24),'[1]Комплексный'!$E$35:$E$45),IF(K43=3,SUMIF('[1]Комплексный'!$C$35:$C$45,MAX('[1]Комплексный'!$B$10:$B$24),'[1]Комплексный'!$F$35:$F$45),IF(K43&gt;3,SUMIF('[1]Комплексный'!$C$35:$C$45,MAX('[1]Комплексный'!$B$10:$B$24),'[1]Комплексный'!$G$35:$G$45)))))))</f>
        <v>#VALUE!</v>
      </c>
      <c r="V43" s="56" t="e">
        <f>IF(M43="",0,IF(M43=0,0,IF(M43=1,SUMIF('[1]Комплексный'!$C$35:$C$45,MAX('[1]Комплексный'!$B$10:$B$24),'[1]Комплексный'!$D$35:$D$45),IF(M43=2,SUMIF('[1]Комплексный'!$C$35:$C$45,MAX('[1]Комплексный'!$B$10:$B$24),'[1]Комплексный'!$E$35:$E$45),IF(M43=3,SUMIF('[1]Комплексный'!$C$35:$C$45,MAX('[1]Комплексный'!$B$10:$B$24),'[1]Комплексный'!$F$35:$F$45),IF(M43&gt;3,SUMIF('[1]Комплексный'!$C$35:$C$45,MAX('[1]Комплексный'!$B$10:$B$24),'[1]Комплексный'!$G$35:$G$45)))))))</f>
        <v>#VALUE!</v>
      </c>
      <c r="W43" s="56" t="e">
        <f>IF(P43="",0,IF(P43=0,0,IF(P43=1,SUMIF('[1]Комплексный'!$C$35:$C$45,MAX('[1]Комплексный'!$B$10:$B$24),'[1]Комплексный'!$D$35:$D$45),IF(P43=2,SUMIF('[1]Комплексный'!$C$35:$C$45,MAX('[1]Комплексный'!$B$10:$B$24),'[1]Комплексный'!$E$35:$E$45),IF(P43=3,SUMIF('[1]Комплексный'!$C$35:$C$45,MAX('[1]Комплексный'!$B$10:$B$24),'[1]Комплексный'!$F$35:$F$45),IF(P43&gt;3,SUMIF('[1]Комплексный'!$C$35:$C$45,MAX('[1]Комплексный'!$B$10:$B$24),'[1]Комплексный'!$G$35:$G$45)))))))</f>
        <v>#VALUE!</v>
      </c>
      <c r="X43" s="56" t="e">
        <f t="shared" si="2"/>
        <v>#VALUE!</v>
      </c>
    </row>
    <row r="44" spans="1:24" ht="49.5" customHeight="1" hidden="1">
      <c r="A44" s="28" t="str">
        <f t="shared" si="0"/>
        <v>z</v>
      </c>
      <c r="B44" s="29">
        <v>30</v>
      </c>
      <c r="C44" s="30">
        <f>_xlfn.IFERROR(VLOOKUP(B44,'[1]Многоборье'!$E$3:$T$35,3,FALSE),"")</f>
      </c>
      <c r="D44" s="30">
        <f>_xlfn.IFERROR(VLOOKUP(B44,'[1]Многоборье'!$E$4:$T$35,4,FALSE),"")</f>
      </c>
      <c r="E44" s="31">
        <f>_xlfn.IFERROR(VLOOKUP(B44,'[1]Многоборье'!$E$4:$T$35,5,FALSE),"")</f>
      </c>
      <c r="F44" s="30">
        <f>_xlfn.IFERROR(VLOOKUP(B44,'[1]Многоборье'!$E$4:$T$35,6,FALSE),"")</f>
      </c>
      <c r="G44" s="32">
        <f>_xlfn.IFERROR(VLOOKUP(B44,'[1]Многоборье'!$E$4:$T$35,7,FALSE),"")</f>
      </c>
      <c r="H44" s="32">
        <f>_xlfn.IFERROR(VLOOKUP(B44,'[1]Многоборье'!$E$4:$T$35,8,FALSE),"")</f>
      </c>
      <c r="I44" s="32">
        <f>_xlfn.IFERROR(VLOOKUP(B44,'[1]Многоборье'!$E$4:$T$35,9,FALSE),"")</f>
      </c>
      <c r="J44" s="32">
        <f>_xlfn.IFERROR(VLOOKUP(B44,'[1]Многоборье'!$E$4:$T$35,10,FALSE),"")</f>
      </c>
      <c r="K44" s="32">
        <f>_xlfn.IFERROR(VLOOKUP(B44,'[1]Многоборье'!$E$4:$T$35,11,FALSE),"")</f>
      </c>
      <c r="L44" s="32">
        <f>_xlfn.IFERROR(VLOOKUP(B44,'[1]Многоборье'!$E$4:$T$35,12,FALSE),"")</f>
      </c>
      <c r="M44" s="32">
        <f>_xlfn.IFERROR(VLOOKUP(B44,'[1]Многоборье'!$E$4:$T$35,13,FALSE),"")</f>
      </c>
      <c r="N44" s="32">
        <f>_xlfn.IFERROR(VLOOKUP(B44,'[1]Многоборье'!$E$4:$T$35,14,FALSE),"")</f>
      </c>
      <c r="O44" s="51">
        <f>_xlfn.IFERROR(VLOOKUP(B44,'[1]Многоборье'!$E$4:$T$35,15,FALSE),"")</f>
      </c>
      <c r="P44" s="51">
        <f t="shared" si="3"/>
      </c>
      <c r="Q44" s="32">
        <f>IF($C$20="","",_xlfn.IFERROR(IF(HLOOKUP('[1]Соревнования'!$B$11,'[1]Разряды'!$A$3:$AD$13,P44+1,FALSE)=0,"",HLOOKUP('[1]Соревнования'!$B$11,'[1]Разряды'!$A$3:$AD$13,P44+1,FALSE)),""))</f>
      </c>
      <c r="S44" s="56">
        <f>IF(G44="",0,IF(G44=0,0,IF(G44=1,SUMIF('[1]Комплексный'!$C$35:$C$45,MAX('[1]Комплексный'!$B$10:$B$24),'[1]Комплексный'!$D$35:$D$45),IF(G44=2,SUMIF('[1]Комплексный'!$C$35:$C$45,MAX('[1]Комплексный'!$B$10:$B$24),'[1]Комплексный'!$E$35:$E$45),IF(G44=3,SUMIF('[1]Комплексный'!$C$35:$C$45,MAX('[1]Комплексный'!$B$10:$B$24),'[1]Комплексный'!$F$35:$F$45),IF(G44&gt;3,SUMIF('[1]Комплексный'!$C$35:$C$45,MAX('[1]Комплексный'!$B$10:$B$24),'[1]Комплексный'!$G$35:$G$45)))))))</f>
        <v>0</v>
      </c>
      <c r="T44" s="56">
        <f>IF(I44="",0,IF(I44=0,0,IF(I44=1,SUMIF('[1]Комплексный'!$C$35:$C$45,MAX('[1]Комплексный'!$B$10:$B$24),'[1]Комплексный'!$D$35:$D$45),IF(I44=2,SUMIF('[1]Комплексный'!$C$35:$C$45,MAX('[1]Комплексный'!$B$10:$B$24),'[1]Комплексный'!$E$35:$E$45),IF(I44=3,SUMIF('[1]Комплексный'!$C$35:$C$45,MAX('[1]Комплексный'!$B$10:$B$24),'[1]Комплексный'!$F$35:$F$45),IF(I44&gt;3,SUMIF('[1]Комплексный'!$C$35:$C$45,MAX('[1]Комплексный'!$B$10:$B$24),'[1]Комплексный'!$G$35:$G$45)))))))</f>
        <v>0</v>
      </c>
      <c r="U44" s="56">
        <f>IF(K44="",0,IF(K44=0,0,IF(K44=1,SUMIF('[1]Комплексный'!$C$35:$C$45,MAX('[1]Комплексный'!$B$10:$B$24),'[1]Комплексный'!$D$35:$D$45),IF(K44=2,SUMIF('[1]Комплексный'!$C$35:$C$45,MAX('[1]Комплексный'!$B$10:$B$24),'[1]Комплексный'!$E$35:$E$45),IF(K44=3,SUMIF('[1]Комплексный'!$C$35:$C$45,MAX('[1]Комплексный'!$B$10:$B$24),'[1]Комплексный'!$F$35:$F$45),IF(K44&gt;3,SUMIF('[1]Комплексный'!$C$35:$C$45,MAX('[1]Комплексный'!$B$10:$B$24),'[1]Комплексный'!$G$35:$G$45)))))))</f>
        <v>0</v>
      </c>
      <c r="V44" s="56">
        <f>IF(M44="",0,IF(M44=0,0,IF(M44=1,SUMIF('[1]Комплексный'!$C$35:$C$45,MAX('[1]Комплексный'!$B$10:$B$24),'[1]Комплексный'!$D$35:$D$45),IF(M44=2,SUMIF('[1]Комплексный'!$C$35:$C$45,MAX('[1]Комплексный'!$B$10:$B$24),'[1]Комплексный'!$E$35:$E$45),IF(M44=3,SUMIF('[1]Комплексный'!$C$35:$C$45,MAX('[1]Комплексный'!$B$10:$B$24),'[1]Комплексный'!$F$35:$F$45),IF(M44&gt;3,SUMIF('[1]Комплексный'!$C$35:$C$45,MAX('[1]Комплексный'!$B$10:$B$24),'[1]Комплексный'!$G$35:$G$45)))))))</f>
        <v>0</v>
      </c>
      <c r="W44" s="56">
        <f>IF(P44="",0,IF(P44=0,0,IF(P44=1,SUMIF('[1]Комплексный'!$C$35:$C$45,MAX('[1]Комплексный'!$B$10:$B$24),'[1]Комплексный'!$D$35:$D$45),IF(P44=2,SUMIF('[1]Комплексный'!$C$35:$C$45,MAX('[1]Комплексный'!$B$10:$B$24),'[1]Комплексный'!$E$35:$E$45),IF(P44=3,SUMIF('[1]Комплексный'!$C$35:$C$45,MAX('[1]Комплексный'!$B$10:$B$24),'[1]Комплексный'!$F$35:$F$45),IF(P44&gt;3,SUMIF('[1]Комплексный'!$C$35:$C$45,MAX('[1]Комплексный'!$B$10:$B$24),'[1]Комплексный'!$G$35:$G$45)))))))</f>
        <v>0</v>
      </c>
      <c r="X44" s="56">
        <f t="shared" si="2"/>
        <v>0</v>
      </c>
    </row>
    <row r="45" spans="1:24" ht="49.5" customHeight="1" hidden="1">
      <c r="A45" s="28" t="str">
        <f t="shared" si="0"/>
        <v>z</v>
      </c>
      <c r="B45" s="29">
        <v>31</v>
      </c>
      <c r="C45" s="30">
        <f>_xlfn.IFERROR(VLOOKUP(B45,'[1]Многоборье'!$E$3:$T$35,3,FALSE),"")</f>
      </c>
      <c r="D45" s="30">
        <f>_xlfn.IFERROR(VLOOKUP(B45,'[1]Многоборье'!$E$4:$T$35,4,FALSE),"")</f>
      </c>
      <c r="E45" s="31">
        <f>_xlfn.IFERROR(VLOOKUP(B45,'[1]Многоборье'!$E$4:$T$35,5,FALSE),"")</f>
      </c>
      <c r="F45" s="30">
        <f>_xlfn.IFERROR(VLOOKUP(B45,'[1]Многоборье'!$E$4:$T$35,6,FALSE),"")</f>
      </c>
      <c r="G45" s="32">
        <f>_xlfn.IFERROR(VLOOKUP(B45,'[1]Многоборье'!$E$4:$T$35,7,FALSE),"")</f>
      </c>
      <c r="H45" s="32">
        <f>_xlfn.IFERROR(VLOOKUP(B45,'[1]Многоборье'!$E$4:$T$35,8,FALSE),"")</f>
      </c>
      <c r="I45" s="32">
        <f>_xlfn.IFERROR(VLOOKUP(B45,'[1]Многоборье'!$E$4:$T$35,9,FALSE),"")</f>
      </c>
      <c r="J45" s="32">
        <f>_xlfn.IFERROR(VLOOKUP(B45,'[1]Многоборье'!$E$4:$T$35,10,FALSE),"")</f>
      </c>
      <c r="K45" s="32">
        <f>_xlfn.IFERROR(VLOOKUP(B45,'[1]Многоборье'!$E$4:$T$35,11,FALSE),"")</f>
      </c>
      <c r="L45" s="32">
        <f>_xlfn.IFERROR(VLOOKUP(B45,'[1]Многоборье'!$E$4:$T$35,12,FALSE),"")</f>
      </c>
      <c r="M45" s="32">
        <f>_xlfn.IFERROR(VLOOKUP(B45,'[1]Многоборье'!$E$4:$T$35,13,FALSE),"")</f>
      </c>
      <c r="N45" s="32">
        <f>_xlfn.IFERROR(VLOOKUP(B45,'[1]Многоборье'!$E$4:$T$35,14,FALSE),"")</f>
      </c>
      <c r="O45" s="51">
        <f>_xlfn.IFERROR(VLOOKUP(B45,'[1]Многоборье'!$E$4:$T$35,15,FALSE),"")</f>
      </c>
      <c r="P45" s="51">
        <f t="shared" si="3"/>
      </c>
      <c r="Q45" s="32">
        <f>IF($C$20="","",_xlfn.IFERROR(IF(HLOOKUP('[1]Соревнования'!$B$11,'[1]Разряды'!$A$3:$AD$13,P45+1,FALSE)=0,"",HLOOKUP('[1]Соревнования'!$B$11,'[1]Разряды'!$A$3:$AD$13,P45+1,FALSE)),""))</f>
      </c>
      <c r="S45" s="56">
        <f>IF(G45="",0,IF(G45=0,0,IF(G45=1,SUMIF('[1]Комплексный'!$C$35:$C$45,MAX('[1]Комплексный'!$B$10:$B$24),'[1]Комплексный'!$D$35:$D$45),IF(G45=2,SUMIF('[1]Комплексный'!$C$35:$C$45,MAX('[1]Комплексный'!$B$10:$B$24),'[1]Комплексный'!$E$35:$E$45),IF(G45=3,SUMIF('[1]Комплексный'!$C$35:$C$45,MAX('[1]Комплексный'!$B$10:$B$24),'[1]Комплексный'!$F$35:$F$45),IF(G45&gt;3,SUMIF('[1]Комплексный'!$C$35:$C$45,MAX('[1]Комплексный'!$B$10:$B$24),'[1]Комплексный'!$G$35:$G$45)))))))</f>
        <v>0</v>
      </c>
      <c r="T45" s="56">
        <f>IF(I45="",0,IF(I45=0,0,IF(I45=1,SUMIF('[1]Комплексный'!$C$35:$C$45,MAX('[1]Комплексный'!$B$10:$B$24),'[1]Комплексный'!$D$35:$D$45),IF(I45=2,SUMIF('[1]Комплексный'!$C$35:$C$45,MAX('[1]Комплексный'!$B$10:$B$24),'[1]Комплексный'!$E$35:$E$45),IF(I45=3,SUMIF('[1]Комплексный'!$C$35:$C$45,MAX('[1]Комплексный'!$B$10:$B$24),'[1]Комплексный'!$F$35:$F$45),IF(I45&gt;3,SUMIF('[1]Комплексный'!$C$35:$C$45,MAX('[1]Комплексный'!$B$10:$B$24),'[1]Комплексный'!$G$35:$G$45)))))))</f>
        <v>0</v>
      </c>
      <c r="U45" s="56">
        <f>IF(K45="",0,IF(K45=0,0,IF(K45=1,SUMIF('[1]Комплексный'!$C$35:$C$45,MAX('[1]Комплексный'!$B$10:$B$24),'[1]Комплексный'!$D$35:$D$45),IF(K45=2,SUMIF('[1]Комплексный'!$C$35:$C$45,MAX('[1]Комплексный'!$B$10:$B$24),'[1]Комплексный'!$E$35:$E$45),IF(K45=3,SUMIF('[1]Комплексный'!$C$35:$C$45,MAX('[1]Комплексный'!$B$10:$B$24),'[1]Комплексный'!$F$35:$F$45),IF(K45&gt;3,SUMIF('[1]Комплексный'!$C$35:$C$45,MAX('[1]Комплексный'!$B$10:$B$24),'[1]Комплексный'!$G$35:$G$45)))))))</f>
        <v>0</v>
      </c>
      <c r="V45" s="56">
        <f>IF(M45="",0,IF(M45=0,0,IF(M45=1,SUMIF('[1]Комплексный'!$C$35:$C$45,MAX('[1]Комплексный'!$B$10:$B$24),'[1]Комплексный'!$D$35:$D$45),IF(M45=2,SUMIF('[1]Комплексный'!$C$35:$C$45,MAX('[1]Комплексный'!$B$10:$B$24),'[1]Комплексный'!$E$35:$E$45),IF(M45=3,SUMIF('[1]Комплексный'!$C$35:$C$45,MAX('[1]Комплексный'!$B$10:$B$24),'[1]Комплексный'!$F$35:$F$45),IF(M45&gt;3,SUMIF('[1]Комплексный'!$C$35:$C$45,MAX('[1]Комплексный'!$B$10:$B$24),'[1]Комплексный'!$G$35:$G$45)))))))</f>
        <v>0</v>
      </c>
      <c r="W45" s="56">
        <f>IF(P45="",0,IF(P45=0,0,IF(P45=1,SUMIF('[1]Комплексный'!$C$35:$C$45,MAX('[1]Комплексный'!$B$10:$B$24),'[1]Комплексный'!$D$35:$D$45),IF(P45=2,SUMIF('[1]Комплексный'!$C$35:$C$45,MAX('[1]Комплексный'!$B$10:$B$24),'[1]Комплексный'!$E$35:$E$45),IF(P45=3,SUMIF('[1]Комплексный'!$C$35:$C$45,MAX('[1]Комплексный'!$B$10:$B$24),'[1]Комплексный'!$F$35:$F$45),IF(P45&gt;3,SUMIF('[1]Комплексный'!$C$35:$C$45,MAX('[1]Комплексный'!$B$10:$B$24),'[1]Комплексный'!$G$35:$G$45)))))))</f>
        <v>0</v>
      </c>
      <c r="X45" s="56">
        <f t="shared" si="2"/>
        <v>0</v>
      </c>
    </row>
    <row r="46" spans="1:24" ht="49.5" customHeight="1" hidden="1">
      <c r="A46" s="28" t="str">
        <f t="shared" si="0"/>
        <v>z</v>
      </c>
      <c r="B46" s="29">
        <v>32</v>
      </c>
      <c r="C46" s="30">
        <f>_xlfn.IFERROR(VLOOKUP(B46,'[1]Многоборье'!$E$3:$T$35,3,FALSE),"")</f>
      </c>
      <c r="D46" s="30">
        <f>_xlfn.IFERROR(VLOOKUP(B46,'[1]Многоборье'!$E$4:$T$35,4,FALSE),"")</f>
      </c>
      <c r="E46" s="31">
        <f>_xlfn.IFERROR(VLOOKUP(B46,'[1]Многоборье'!$E$4:$T$35,5,FALSE),"")</f>
      </c>
      <c r="F46" s="30">
        <f>_xlfn.IFERROR(VLOOKUP(B46,'[1]Многоборье'!$E$4:$T$35,6,FALSE),"")</f>
      </c>
      <c r="G46" s="32">
        <f>_xlfn.IFERROR(VLOOKUP(B46,'[1]Многоборье'!$E$4:$T$35,7,FALSE),"")</f>
      </c>
      <c r="H46" s="32">
        <f>_xlfn.IFERROR(VLOOKUP(B46,'[1]Многоборье'!$E$4:$T$35,8,FALSE),"")</f>
      </c>
      <c r="I46" s="32">
        <f>_xlfn.IFERROR(VLOOKUP(B46,'[1]Многоборье'!$E$4:$T$35,9,FALSE),"")</f>
      </c>
      <c r="J46" s="32">
        <f>_xlfn.IFERROR(VLOOKUP(B46,'[1]Многоборье'!$E$4:$T$35,10,FALSE),"")</f>
      </c>
      <c r="K46" s="32">
        <f>_xlfn.IFERROR(VLOOKUP(B46,'[1]Многоборье'!$E$4:$T$35,11,FALSE),"")</f>
      </c>
      <c r="L46" s="32">
        <f>_xlfn.IFERROR(VLOOKUP(B46,'[1]Многоборье'!$E$4:$T$35,12,FALSE),"")</f>
      </c>
      <c r="M46" s="32">
        <f>_xlfn.IFERROR(VLOOKUP(B46,'[1]Многоборье'!$E$4:$T$35,13,FALSE),"")</f>
      </c>
      <c r="N46" s="32">
        <f>_xlfn.IFERROR(VLOOKUP(B46,'[1]Многоборье'!$E$4:$T$35,14,FALSE),"")</f>
      </c>
      <c r="O46" s="51">
        <f>_xlfn.IFERROR(VLOOKUP(B46,'[1]Многоборье'!$E$4:$T$35,15,FALSE),"")</f>
      </c>
      <c r="P46" s="51">
        <f t="shared" si="3"/>
      </c>
      <c r="Q46" s="32">
        <f>IF($C$20="","",_xlfn.IFERROR(IF(HLOOKUP('[1]Соревнования'!$B$11,'[1]Разряды'!$A$3:$AD$13,P46+1,FALSE)=0,"",HLOOKUP('[1]Соревнования'!$B$11,'[1]Разряды'!$A$3:$AD$13,P46+1,FALSE)),""))</f>
      </c>
      <c r="S46" s="56">
        <f>IF(G46="",0,IF(G46=0,0,IF(G46=1,SUMIF('[1]Комплексный'!$C$35:$C$45,MAX('[1]Комплексный'!$B$10:$B$24),'[1]Комплексный'!$D$35:$D$45),IF(G46=2,SUMIF('[1]Комплексный'!$C$35:$C$45,MAX('[1]Комплексный'!$B$10:$B$24),'[1]Комплексный'!$E$35:$E$45),IF(G46=3,SUMIF('[1]Комплексный'!$C$35:$C$45,MAX('[1]Комплексный'!$B$10:$B$24),'[1]Комплексный'!$F$35:$F$45),IF(G46&gt;3,SUMIF('[1]Комплексный'!$C$35:$C$45,MAX('[1]Комплексный'!$B$10:$B$24),'[1]Комплексный'!$G$35:$G$45)))))))</f>
        <v>0</v>
      </c>
      <c r="T46" s="56">
        <f>IF(I46="",0,IF(I46=0,0,IF(I46=1,SUMIF('[1]Комплексный'!$C$35:$C$45,MAX('[1]Комплексный'!$B$10:$B$24),'[1]Комплексный'!$D$35:$D$45),IF(I46=2,SUMIF('[1]Комплексный'!$C$35:$C$45,MAX('[1]Комплексный'!$B$10:$B$24),'[1]Комплексный'!$E$35:$E$45),IF(I46=3,SUMIF('[1]Комплексный'!$C$35:$C$45,MAX('[1]Комплексный'!$B$10:$B$24),'[1]Комплексный'!$F$35:$F$45),IF(I46&gt;3,SUMIF('[1]Комплексный'!$C$35:$C$45,MAX('[1]Комплексный'!$B$10:$B$24),'[1]Комплексный'!$G$35:$G$45)))))))</f>
        <v>0</v>
      </c>
      <c r="U46" s="56">
        <f>IF(K46="",0,IF(K46=0,0,IF(K46=1,SUMIF('[1]Комплексный'!$C$35:$C$45,MAX('[1]Комплексный'!$B$10:$B$24),'[1]Комплексный'!$D$35:$D$45),IF(K46=2,SUMIF('[1]Комплексный'!$C$35:$C$45,MAX('[1]Комплексный'!$B$10:$B$24),'[1]Комплексный'!$E$35:$E$45),IF(K46=3,SUMIF('[1]Комплексный'!$C$35:$C$45,MAX('[1]Комплексный'!$B$10:$B$24),'[1]Комплексный'!$F$35:$F$45),IF(K46&gt;3,SUMIF('[1]Комплексный'!$C$35:$C$45,MAX('[1]Комплексный'!$B$10:$B$24),'[1]Комплексный'!$G$35:$G$45)))))))</f>
        <v>0</v>
      </c>
      <c r="V46" s="56">
        <f>IF(M46="",0,IF(M46=0,0,IF(M46=1,SUMIF('[1]Комплексный'!$C$35:$C$45,MAX('[1]Комплексный'!$B$10:$B$24),'[1]Комплексный'!$D$35:$D$45),IF(M46=2,SUMIF('[1]Комплексный'!$C$35:$C$45,MAX('[1]Комплексный'!$B$10:$B$24),'[1]Комплексный'!$E$35:$E$45),IF(M46=3,SUMIF('[1]Комплексный'!$C$35:$C$45,MAX('[1]Комплексный'!$B$10:$B$24),'[1]Комплексный'!$F$35:$F$45),IF(M46&gt;3,SUMIF('[1]Комплексный'!$C$35:$C$45,MAX('[1]Комплексный'!$B$10:$B$24),'[1]Комплексный'!$G$35:$G$45)))))))</f>
        <v>0</v>
      </c>
      <c r="W46" s="56">
        <f>IF(P46="",0,IF(P46=0,0,IF(P46=1,SUMIF('[1]Комплексный'!$C$35:$C$45,MAX('[1]Комплексный'!$B$10:$B$24),'[1]Комплексный'!$D$35:$D$45),IF(P46=2,SUMIF('[1]Комплексный'!$C$35:$C$45,MAX('[1]Комплексный'!$B$10:$B$24),'[1]Комплексный'!$E$35:$E$45),IF(P46=3,SUMIF('[1]Комплексный'!$C$35:$C$45,MAX('[1]Комплексный'!$B$10:$B$24),'[1]Комплексный'!$F$35:$F$45),IF(P46&gt;3,SUMIF('[1]Комплексный'!$C$35:$C$45,MAX('[1]Комплексный'!$B$10:$B$24),'[1]Комплексный'!$G$35:$G$45)))))))</f>
        <v>0</v>
      </c>
      <c r="X46" s="56">
        <f t="shared" si="2"/>
        <v>0</v>
      </c>
    </row>
    <row r="47" spans="1:24" ht="15">
      <c r="A47" s="26">
        <f>IF(C48="","z","")</f>
      </c>
      <c r="B47" s="27" t="str">
        <f>'[1]Соревнования'!B14</f>
        <v>R-6 женщины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S47" s="56">
        <f>IF(G47="",0,IF(G47=0,0,IF(G47=1,SUMIF('[1]Комплексный'!$C$35:$C$45,MAX('[1]Комплексный'!$B$10:$B$24),'[1]Комплексный'!$D$35:$D$45),IF(G47=2,SUMIF('[1]Комплексный'!$C$35:$C$45,MAX('[1]Комплексный'!$B$10:$B$24),'[1]Комплексный'!$E$35:$E$45),IF(G47=3,SUMIF('[1]Комплексный'!$C$35:$C$45,MAX('[1]Комплексный'!$B$10:$B$24),'[1]Комплексный'!$F$35:$F$45),IF(G47&gt;3,SUMIF('[1]Комплексный'!$C$35:$C$45,MAX('[1]Комплексный'!$B$10:$B$24),'[1]Комплексный'!$G$35:$G$45)))))))</f>
        <v>0</v>
      </c>
      <c r="T47" s="56">
        <f>IF(I47="",0,IF(I47=0,0,IF(I47=1,SUMIF('[1]Комплексный'!$C$35:$C$45,MAX('[1]Комплексный'!$B$10:$B$24),'[1]Комплексный'!$D$35:$D$45),IF(I47=2,SUMIF('[1]Комплексный'!$C$35:$C$45,MAX('[1]Комплексный'!$B$10:$B$24),'[1]Комплексный'!$E$35:$E$45),IF(I47=3,SUMIF('[1]Комплексный'!$C$35:$C$45,MAX('[1]Комплексный'!$B$10:$B$24),'[1]Комплексный'!$F$35:$F$45),IF(I47&gt;3,SUMIF('[1]Комплексный'!$C$35:$C$45,MAX('[1]Комплексный'!$B$10:$B$24),'[1]Комплексный'!$G$35:$G$45)))))))</f>
        <v>0</v>
      </c>
      <c r="U47" s="56">
        <f>IF(K47="",0,IF(K47=0,0,IF(K47=1,SUMIF('[1]Комплексный'!$C$35:$C$45,MAX('[1]Комплексный'!$B$10:$B$24),'[1]Комплексный'!$D$35:$D$45),IF(K47=2,SUMIF('[1]Комплексный'!$C$35:$C$45,MAX('[1]Комплексный'!$B$10:$B$24),'[1]Комплексный'!$E$35:$E$45),IF(K47=3,SUMIF('[1]Комплексный'!$C$35:$C$45,MAX('[1]Комплексный'!$B$10:$B$24),'[1]Комплексный'!$F$35:$F$45),IF(K47&gt;3,SUMIF('[1]Комплексный'!$C$35:$C$45,MAX('[1]Комплексный'!$B$10:$B$24),'[1]Комплексный'!$G$35:$G$45)))))))</f>
        <v>0</v>
      </c>
      <c r="V47" s="56">
        <f>IF(M47="",0,IF(M47=0,0,IF(M47=1,SUMIF('[1]Комплексный'!$C$35:$C$45,MAX('[1]Комплексный'!$B$10:$B$24),'[1]Комплексный'!$D$35:$D$45),IF(M47=2,SUMIF('[1]Комплексный'!$C$35:$C$45,MAX('[1]Комплексный'!$B$10:$B$24),'[1]Комплексный'!$E$35:$E$45),IF(M47=3,SUMIF('[1]Комплексный'!$C$35:$C$45,MAX('[1]Комплексный'!$B$10:$B$24),'[1]Комплексный'!$F$35:$F$45),IF(M47&gt;3,SUMIF('[1]Комплексный'!$C$35:$C$45,MAX('[1]Комплексный'!$B$10:$B$24),'[1]Комплексный'!$G$35:$G$45)))))))</f>
        <v>0</v>
      </c>
      <c r="W47" s="56">
        <f>IF(P47="",0,IF(P47=0,0,IF(P47=1,SUMIF('[1]Комплексный'!$C$35:$C$45,MAX('[1]Комплексный'!$B$10:$B$24),'[1]Комплексный'!$D$35:$D$45),IF(P47=2,SUMIF('[1]Комплексный'!$C$35:$C$45,MAX('[1]Комплексный'!$B$10:$B$24),'[1]Комплексный'!$E$35:$E$45),IF(P47=3,SUMIF('[1]Комплексный'!$C$35:$C$45,MAX('[1]Комплексный'!$B$10:$B$24),'[1]Комплексный'!$F$35:$F$45),IF(P47&gt;3,SUMIF('[1]Комплексный'!$C$35:$C$45,MAX('[1]Комплексный'!$B$10:$B$24),'[1]Комплексный'!$G$35:$G$45)))))))</f>
        <v>0</v>
      </c>
      <c r="X47" s="56">
        <f t="shared" si="2"/>
        <v>0</v>
      </c>
    </row>
    <row r="48" spans="1:24" ht="49.5" customHeight="1">
      <c r="A48" s="28">
        <f t="shared" si="0"/>
      </c>
      <c r="B48" s="29">
        <v>1</v>
      </c>
      <c r="C48" s="30" t="str">
        <f>_xlfn.IFERROR(VLOOKUP(B48,'[1]Многоборье'!$E$39:$T$71,3,FALSE),"")</f>
        <v>Амфибия</v>
      </c>
      <c r="D48" s="30">
        <f>_xlfn.IFERROR(VLOOKUP(B48,'[1]Многоборье'!$E$40:$T$71,4,FALSE),"")</f>
        <v>37</v>
      </c>
      <c r="E48" s="31" t="str">
        <f>_xlfn.IFERROR(VLOOKUP(B48,'[1]Многоборье'!$E$40:$T$71,5,FALSE),"")</f>
        <v>Павлович Татьяна (б/р), Егорова Анастасия (б/р), Марусик Вера (б/р), Павлович Анастасия (б/р), Павлова Полина (б/р), Бурмак Ксения (б/р)</v>
      </c>
      <c r="F48" s="30" t="str">
        <f>_xlfn.IFERROR(VLOOKUP(B48,'[1]Многоборье'!$E$40:$T$71,6,FALSE),"")</f>
        <v>Санкт-Петербург</v>
      </c>
      <c r="G48" s="32">
        <f>_xlfn.IFERROR(VLOOKUP(B48,'[1]Многоборье'!$E$40:$T$71,7,FALSE),"")</f>
        <v>1</v>
      </c>
      <c r="H48" s="32">
        <f>_xlfn.IFERROR(VLOOKUP(B48,'[1]Многоборье'!$E$40:$T$71,8,FALSE),"")</f>
        <v>100</v>
      </c>
      <c r="I48" s="32">
        <f>_xlfn.IFERROR(VLOOKUP(B48,'[1]Многоборье'!$E$40:$T$71,9,FALSE),"")</f>
        <v>1</v>
      </c>
      <c r="J48" s="32">
        <f>_xlfn.IFERROR(VLOOKUP(B48,'[1]Многоборье'!$E$40:$T$71,10,FALSE),"")</f>
        <v>200</v>
      </c>
      <c r="K48" s="32">
        <f>_xlfn.IFERROR(VLOOKUP(B48,'[1]Многоборье'!$E$40:$T$71,11,FALSE),"")</f>
        <v>1</v>
      </c>
      <c r="L48" s="32">
        <f>_xlfn.IFERROR(VLOOKUP(B48,'[1]Многоборье'!$E$40:$T$71,12,FALSE),"")</f>
        <v>300</v>
      </c>
      <c r="M48" s="32">
        <f>_xlfn.IFERROR(VLOOKUP(B48,'[1]Многоборье'!$E$40:$T$71,13,FALSE),"")</f>
        <v>1</v>
      </c>
      <c r="N48" s="32">
        <f>_xlfn.IFERROR(VLOOKUP(B48,'[1]Многоборье'!$E$40:$T$71,14,FALSE),"")</f>
        <v>400</v>
      </c>
      <c r="O48" s="51">
        <f>_xlfn.IFERROR(VLOOKUP(B48,'[1]Многоборье'!$E$40:$T$71,15,FALSE),"")</f>
        <v>1000.0000500050004</v>
      </c>
      <c r="P48" s="51">
        <f aca="true" t="shared" si="4" ref="P48:P79">_xlfn.IFERROR(RANK(O48,$O$48:$O$79,0),"")</f>
        <v>1</v>
      </c>
      <c r="Q48" s="32">
        <f>IF($C$53="","",_xlfn.IFERROR(IF(HLOOKUP('[1]Соревнования'!$B$11,'[1]Разряды'!$A$3:$AD$13,P48+1,FALSE)=0,"",HLOOKUP('[1]Соревнования'!$B$11,'[1]Разряды'!$A$3:$AD$13,P48+1,FALSE)),""))</f>
      </c>
      <c r="S48" s="56" t="e">
        <f>IF(G48="",0,IF(G48=0,0,IF(G48=1,SUMIF('[1]Комплексный'!$C$35:$C$45,MAX('[1]Комплексный'!$B$10:$B$24),'[1]Комплексный'!$D$35:$D$45),IF(G48=2,SUMIF('[1]Комплексный'!$C$35:$C$45,MAX('[1]Комплексный'!$B$10:$B$24),'[1]Комплексный'!$E$35:$E$45),IF(G48=3,SUMIF('[1]Комплексный'!$C$35:$C$45,MAX('[1]Комплексный'!$B$10:$B$24),'[1]Комплексный'!$F$35:$F$45),IF(G48&gt;3,SUMIF('[1]Комплексный'!$C$35:$C$45,MAX('[1]Комплексный'!$B$10:$B$24),'[1]Комплексный'!$G$35:$G$45)))))))</f>
        <v>#VALUE!</v>
      </c>
      <c r="T48" s="56" t="e">
        <f>IF(I48="",0,IF(I48=0,0,IF(I48=1,SUMIF('[1]Комплексный'!$C$35:$C$45,MAX('[1]Комплексный'!$B$10:$B$24),'[1]Комплексный'!$D$35:$D$45),IF(I48=2,SUMIF('[1]Комплексный'!$C$35:$C$45,MAX('[1]Комплексный'!$B$10:$B$24),'[1]Комплексный'!$E$35:$E$45),IF(I48=3,SUMIF('[1]Комплексный'!$C$35:$C$45,MAX('[1]Комплексный'!$B$10:$B$24),'[1]Комплексный'!$F$35:$F$45),IF(I48&gt;3,SUMIF('[1]Комплексный'!$C$35:$C$45,MAX('[1]Комплексный'!$B$10:$B$24),'[1]Комплексный'!$G$35:$G$45)))))))</f>
        <v>#VALUE!</v>
      </c>
      <c r="U48" s="56" t="e">
        <f>IF(K48="",0,IF(K48=0,0,IF(K48=1,SUMIF('[1]Комплексный'!$C$35:$C$45,MAX('[1]Комплексный'!$B$10:$B$24),'[1]Комплексный'!$D$35:$D$45),IF(K48=2,SUMIF('[1]Комплексный'!$C$35:$C$45,MAX('[1]Комплексный'!$B$10:$B$24),'[1]Комплексный'!$E$35:$E$45),IF(K48=3,SUMIF('[1]Комплексный'!$C$35:$C$45,MAX('[1]Комплексный'!$B$10:$B$24),'[1]Комплексный'!$F$35:$F$45),IF(K48&gt;3,SUMIF('[1]Комплексный'!$C$35:$C$45,MAX('[1]Комплексный'!$B$10:$B$24),'[1]Комплексный'!$G$35:$G$45)))))))</f>
        <v>#VALUE!</v>
      </c>
      <c r="V48" s="56" t="e">
        <f>IF(M48="",0,IF(M48=0,0,IF(M48=1,SUMIF('[1]Комплексный'!$C$35:$C$45,MAX('[1]Комплексный'!$B$10:$B$24),'[1]Комплексный'!$D$35:$D$45),IF(M48=2,SUMIF('[1]Комплексный'!$C$35:$C$45,MAX('[1]Комплексный'!$B$10:$B$24),'[1]Комплексный'!$E$35:$E$45),IF(M48=3,SUMIF('[1]Комплексный'!$C$35:$C$45,MAX('[1]Комплексный'!$B$10:$B$24),'[1]Комплексный'!$F$35:$F$45),IF(M48&gt;3,SUMIF('[1]Комплексный'!$C$35:$C$45,MAX('[1]Комплексный'!$B$10:$B$24),'[1]Комплексный'!$G$35:$G$45)))))))</f>
        <v>#VALUE!</v>
      </c>
      <c r="W48" s="56" t="e">
        <f>IF(P48="",0,IF(P48=0,0,IF(P48=1,SUMIF('[1]Комплексный'!$C$35:$C$45,MAX('[1]Комплексный'!$B$10:$B$24),'[1]Комплексный'!$D$35:$D$45),IF(P48=2,SUMIF('[1]Комплексный'!$C$35:$C$45,MAX('[1]Комплексный'!$B$10:$B$24),'[1]Комплексный'!$E$35:$E$45),IF(P48=3,SUMIF('[1]Комплексный'!$C$35:$C$45,MAX('[1]Комплексный'!$B$10:$B$24),'[1]Комплексный'!$F$35:$F$45),IF(P48&gt;3,SUMIF('[1]Комплексный'!$C$35:$C$45,MAX('[1]Комплексный'!$B$10:$B$24),'[1]Комплексный'!$G$35:$G$45)))))))</f>
        <v>#VALUE!</v>
      </c>
      <c r="X48" s="56" t="e">
        <f t="shared" si="2"/>
        <v>#VALUE!</v>
      </c>
    </row>
    <row r="49" spans="1:24" ht="49.5" customHeight="1">
      <c r="A49" s="28">
        <f t="shared" si="0"/>
      </c>
      <c r="B49" s="29">
        <v>2</v>
      </c>
      <c r="C49" s="30" t="str">
        <f>_xlfn.IFERROR(VLOOKUP(B49,'[1]Многоборье'!$E$39:$T$71,3,FALSE),"")</f>
        <v>Ласточки</v>
      </c>
      <c r="D49" s="30">
        <f>_xlfn.IFERROR(VLOOKUP(B49,'[1]Многоборье'!$E$40:$T$71,4,FALSE),"")</f>
        <v>32</v>
      </c>
      <c r="E49" s="31" t="str">
        <f>_xlfn.IFERROR(VLOOKUP(B49,'[1]Многоборье'!$E$40:$T$71,5,FALSE),"")</f>
        <v>Зверева Мария (б/р), Козырева Эльвира (б/р), Гришина Анна (б/р), Костенко Катя (б/р), Лукина Ульяна (3юн, 2009), Витвицкая Маша (б/р)</v>
      </c>
      <c r="F49" s="30" t="str">
        <f>_xlfn.IFERROR(VLOOKUP(B49,'[1]Многоборье'!$E$40:$T$71,6,FALSE),"")</f>
        <v>Санкт-Петербург</v>
      </c>
      <c r="G49" s="32">
        <f>_xlfn.IFERROR(VLOOKUP(B49,'[1]Многоборье'!$E$40:$T$71,7,FALSE),"")</f>
        <v>3</v>
      </c>
      <c r="H49" s="32">
        <f>_xlfn.IFERROR(VLOOKUP(B49,'[1]Многоборье'!$E$40:$T$71,8,FALSE),"")</f>
        <v>90</v>
      </c>
      <c r="I49" s="32">
        <f>_xlfn.IFERROR(VLOOKUP(B49,'[1]Многоборье'!$E$40:$T$71,9,FALSE),"")</f>
        <v>2</v>
      </c>
      <c r="J49" s="32">
        <f>_xlfn.IFERROR(VLOOKUP(B49,'[1]Многоборье'!$E$40:$T$71,10,FALSE),"")</f>
        <v>190</v>
      </c>
      <c r="K49" s="32">
        <f>_xlfn.IFERROR(VLOOKUP(B49,'[1]Многоборье'!$E$40:$T$71,11,FALSE),"")</f>
        <v>2</v>
      </c>
      <c r="L49" s="32">
        <f>_xlfn.IFERROR(VLOOKUP(B49,'[1]Многоборье'!$E$40:$T$71,12,FALSE),"")</f>
        <v>285</v>
      </c>
      <c r="M49" s="32">
        <f>_xlfn.IFERROR(VLOOKUP(B49,'[1]Многоборье'!$E$40:$T$71,13,FALSE),"")</f>
        <v>2</v>
      </c>
      <c r="N49" s="32">
        <f>_xlfn.IFERROR(VLOOKUP(B49,'[1]Многоборье'!$E$40:$T$71,14,FALSE),"")</f>
        <v>380</v>
      </c>
      <c r="O49" s="51">
        <f>_xlfn.IFERROR(VLOOKUP(B49,'[1]Многоборье'!$E$40:$T$71,15,FALSE),"")</f>
        <v>945.000033336667</v>
      </c>
      <c r="P49" s="51">
        <f t="shared" si="4"/>
        <v>2</v>
      </c>
      <c r="Q49" s="32">
        <f>IF($C$53="","",_xlfn.IFERROR(IF(HLOOKUP('[1]Соревнования'!$B$11,'[1]Разряды'!$A$3:$AD$13,P49+1,FALSE)=0,"",HLOOKUP('[1]Соревнования'!$B$11,'[1]Разряды'!$A$3:$AD$13,P49+1,FALSE)),""))</f>
      </c>
      <c r="S49" s="56" t="e">
        <f>IF(G49="",0,IF(G49=0,0,IF(G49=1,SUMIF('[1]Комплексный'!$C$35:$C$45,MAX('[1]Комплексный'!$B$10:$B$24),'[1]Комплексный'!$D$35:$D$45),IF(G49=2,SUMIF('[1]Комплексный'!$C$35:$C$45,MAX('[1]Комплексный'!$B$10:$B$24),'[1]Комплексный'!$E$35:$E$45),IF(G49=3,SUMIF('[1]Комплексный'!$C$35:$C$45,MAX('[1]Комплексный'!$B$10:$B$24),'[1]Комплексный'!$F$35:$F$45),IF(G49&gt;3,SUMIF('[1]Комплексный'!$C$35:$C$45,MAX('[1]Комплексный'!$B$10:$B$24),'[1]Комплексный'!$G$35:$G$45)))))))</f>
        <v>#VALUE!</v>
      </c>
      <c r="T49" s="56" t="e">
        <f>IF(I49="",0,IF(I49=0,0,IF(I49=1,SUMIF('[1]Комплексный'!$C$35:$C$45,MAX('[1]Комплексный'!$B$10:$B$24),'[1]Комплексный'!$D$35:$D$45),IF(I49=2,SUMIF('[1]Комплексный'!$C$35:$C$45,MAX('[1]Комплексный'!$B$10:$B$24),'[1]Комплексный'!$E$35:$E$45),IF(I49=3,SUMIF('[1]Комплексный'!$C$35:$C$45,MAX('[1]Комплексный'!$B$10:$B$24),'[1]Комплексный'!$F$35:$F$45),IF(I49&gt;3,SUMIF('[1]Комплексный'!$C$35:$C$45,MAX('[1]Комплексный'!$B$10:$B$24),'[1]Комплексный'!$G$35:$G$45)))))))</f>
        <v>#VALUE!</v>
      </c>
      <c r="U49" s="56" t="e">
        <f>IF(K49="",0,IF(K49=0,0,IF(K49=1,SUMIF('[1]Комплексный'!$C$35:$C$45,MAX('[1]Комплексный'!$B$10:$B$24),'[1]Комплексный'!$D$35:$D$45),IF(K49=2,SUMIF('[1]Комплексный'!$C$35:$C$45,MAX('[1]Комплексный'!$B$10:$B$24),'[1]Комплексный'!$E$35:$E$45),IF(K49=3,SUMIF('[1]Комплексный'!$C$35:$C$45,MAX('[1]Комплексный'!$B$10:$B$24),'[1]Комплексный'!$F$35:$F$45),IF(K49&gt;3,SUMIF('[1]Комплексный'!$C$35:$C$45,MAX('[1]Комплексный'!$B$10:$B$24),'[1]Комплексный'!$G$35:$G$45)))))))</f>
        <v>#VALUE!</v>
      </c>
      <c r="V49" s="56" t="e">
        <f>IF(M49="",0,IF(M49=0,0,IF(M49=1,SUMIF('[1]Комплексный'!$C$35:$C$45,MAX('[1]Комплексный'!$B$10:$B$24),'[1]Комплексный'!$D$35:$D$45),IF(M49=2,SUMIF('[1]Комплексный'!$C$35:$C$45,MAX('[1]Комплексный'!$B$10:$B$24),'[1]Комплексный'!$E$35:$E$45),IF(M49=3,SUMIF('[1]Комплексный'!$C$35:$C$45,MAX('[1]Комплексный'!$B$10:$B$24),'[1]Комплексный'!$F$35:$F$45),IF(M49&gt;3,SUMIF('[1]Комплексный'!$C$35:$C$45,MAX('[1]Комплексный'!$B$10:$B$24),'[1]Комплексный'!$G$35:$G$45)))))))</f>
        <v>#VALUE!</v>
      </c>
      <c r="W49" s="56" t="e">
        <f>IF(P49="",0,IF(P49=0,0,IF(P49=1,SUMIF('[1]Комплексный'!$C$35:$C$45,MAX('[1]Комплексный'!$B$10:$B$24),'[1]Комплексный'!$D$35:$D$45),IF(P49=2,SUMIF('[1]Комплексный'!$C$35:$C$45,MAX('[1]Комплексный'!$B$10:$B$24),'[1]Комплексный'!$E$35:$E$45),IF(P49=3,SUMIF('[1]Комплексный'!$C$35:$C$45,MAX('[1]Комплексный'!$B$10:$B$24),'[1]Комплексный'!$F$35:$F$45),IF(P49&gt;3,SUMIF('[1]Комплексный'!$C$35:$C$45,MAX('[1]Комплексный'!$B$10:$B$24),'[1]Комплексный'!$G$35:$G$45)))))))</f>
        <v>#VALUE!</v>
      </c>
      <c r="X49" s="56" t="e">
        <f t="shared" si="2"/>
        <v>#VALUE!</v>
      </c>
    </row>
    <row r="50" spans="1:24" ht="49.5" customHeight="1">
      <c r="A50" s="28">
        <f t="shared" si="0"/>
      </c>
      <c r="B50" s="29">
        <v>3</v>
      </c>
      <c r="C50" s="30" t="str">
        <f>_xlfn.IFERROR(VLOOKUP(B50,'[1]Многоборье'!$E$39:$T$71,3,FALSE),"")</f>
        <v>Молния</v>
      </c>
      <c r="D50" s="30">
        <f>_xlfn.IFERROR(VLOOKUP(B50,'[1]Многоборье'!$E$40:$T$71,4,FALSE),"")</f>
        <v>36</v>
      </c>
      <c r="E50" s="31" t="str">
        <f>_xlfn.IFERROR(VLOOKUP(B50,'[1]Многоборье'!$E$40:$T$71,5,FALSE),"")</f>
        <v>Корчагина Лиза (б/р), Коровина Лиза (б/р), Моисеева Ксения (б/р), Чернова Маша (б/р), Сергеева Даша (б/р), Попова Варя (б/р)</v>
      </c>
      <c r="F50" s="30" t="str">
        <f>_xlfn.IFERROR(VLOOKUP(B50,'[1]Многоборье'!$E$40:$T$71,6,FALSE),"")</f>
        <v>Санкт-Петербург</v>
      </c>
      <c r="G50" s="32">
        <f>_xlfn.IFERROR(VLOOKUP(B50,'[1]Многоборье'!$E$40:$T$71,7,FALSE),"")</f>
        <v>2</v>
      </c>
      <c r="H50" s="32">
        <f>_xlfn.IFERROR(VLOOKUP(B50,'[1]Многоборье'!$E$40:$T$71,8,FALSE),"")</f>
        <v>95</v>
      </c>
      <c r="I50" s="32">
        <f>_xlfn.IFERROR(VLOOKUP(B50,'[1]Многоборье'!$E$40:$T$71,9,FALSE),"")</f>
        <v>0</v>
      </c>
      <c r="J50" s="32">
        <f>_xlfn.IFERROR(VLOOKUP(B50,'[1]Многоборье'!$E$40:$T$71,10,FALSE),"")</f>
        <v>0</v>
      </c>
      <c r="K50" s="32">
        <f>_xlfn.IFERROR(VLOOKUP(B50,'[1]Многоборье'!$E$40:$T$71,11,FALSE),"")</f>
        <v>3</v>
      </c>
      <c r="L50" s="32">
        <f>_xlfn.IFERROR(VLOOKUP(B50,'[1]Многоборье'!$E$40:$T$71,12,FALSE),"")</f>
        <v>270</v>
      </c>
      <c r="M50" s="32">
        <f>_xlfn.IFERROR(VLOOKUP(B50,'[1]Многоборье'!$E$40:$T$71,13,FALSE),"")</f>
        <v>3</v>
      </c>
      <c r="N50" s="32">
        <f>_xlfn.IFERROR(VLOOKUP(B50,'[1]Многоборье'!$E$40:$T$71,14,FALSE),"")</f>
        <v>360</v>
      </c>
      <c r="O50" s="51">
        <f>_xlfn.IFERROR(VLOOKUP(B50,'[1]Многоборье'!$E$40:$T$71,15,FALSE),"")</f>
        <v>725.000025002501</v>
      </c>
      <c r="P50" s="51">
        <f t="shared" si="4"/>
        <v>3</v>
      </c>
      <c r="Q50" s="32">
        <f>IF($C$53="","",_xlfn.IFERROR(IF(HLOOKUP('[1]Соревнования'!$B$11,'[1]Разряды'!$A$3:$AD$13,P50+1,FALSE)=0,"",HLOOKUP('[1]Соревнования'!$B$11,'[1]Разряды'!$A$3:$AD$13,P50+1,FALSE)),""))</f>
      </c>
      <c r="S50" s="56" t="e">
        <f>IF(G50="",0,IF(G50=0,0,IF(G50=1,SUMIF('[1]Комплексный'!$C$35:$C$45,MAX('[1]Комплексный'!$B$10:$B$24),'[1]Комплексный'!$D$35:$D$45),IF(G50=2,SUMIF('[1]Комплексный'!$C$35:$C$45,MAX('[1]Комплексный'!$B$10:$B$24),'[1]Комплексный'!$E$35:$E$45),IF(G50=3,SUMIF('[1]Комплексный'!$C$35:$C$45,MAX('[1]Комплексный'!$B$10:$B$24),'[1]Комплексный'!$F$35:$F$45),IF(G50&gt;3,SUMIF('[1]Комплексный'!$C$35:$C$45,MAX('[1]Комплексный'!$B$10:$B$24),'[1]Комплексный'!$G$35:$G$45)))))))</f>
        <v>#VALUE!</v>
      </c>
      <c r="T50" s="56">
        <f>IF(I50="",0,IF(I50=0,0,IF(I50=1,SUMIF('[1]Комплексный'!$C$35:$C$45,MAX('[1]Комплексный'!$B$10:$B$24),'[1]Комплексный'!$D$35:$D$45),IF(I50=2,SUMIF('[1]Комплексный'!$C$35:$C$45,MAX('[1]Комплексный'!$B$10:$B$24),'[1]Комплексный'!$E$35:$E$45),IF(I50=3,SUMIF('[1]Комплексный'!$C$35:$C$45,MAX('[1]Комплексный'!$B$10:$B$24),'[1]Комплексный'!$F$35:$F$45),IF(I50&gt;3,SUMIF('[1]Комплексный'!$C$35:$C$45,MAX('[1]Комплексный'!$B$10:$B$24),'[1]Комплексный'!$G$35:$G$45)))))))</f>
        <v>0</v>
      </c>
      <c r="U50" s="56" t="e">
        <f>IF(K50="",0,IF(K50=0,0,IF(K50=1,SUMIF('[1]Комплексный'!$C$35:$C$45,MAX('[1]Комплексный'!$B$10:$B$24),'[1]Комплексный'!$D$35:$D$45),IF(K50=2,SUMIF('[1]Комплексный'!$C$35:$C$45,MAX('[1]Комплексный'!$B$10:$B$24),'[1]Комплексный'!$E$35:$E$45),IF(K50=3,SUMIF('[1]Комплексный'!$C$35:$C$45,MAX('[1]Комплексный'!$B$10:$B$24),'[1]Комплексный'!$F$35:$F$45),IF(K50&gt;3,SUMIF('[1]Комплексный'!$C$35:$C$45,MAX('[1]Комплексный'!$B$10:$B$24),'[1]Комплексный'!$G$35:$G$45)))))))</f>
        <v>#VALUE!</v>
      </c>
      <c r="V50" s="56" t="e">
        <f>IF(M50="",0,IF(M50=0,0,IF(M50=1,SUMIF('[1]Комплексный'!$C$35:$C$45,MAX('[1]Комплексный'!$B$10:$B$24),'[1]Комплексный'!$D$35:$D$45),IF(M50=2,SUMIF('[1]Комплексный'!$C$35:$C$45,MAX('[1]Комплексный'!$B$10:$B$24),'[1]Комплексный'!$E$35:$E$45),IF(M50=3,SUMIF('[1]Комплексный'!$C$35:$C$45,MAX('[1]Комплексный'!$B$10:$B$24),'[1]Комплексный'!$F$35:$F$45),IF(M50&gt;3,SUMIF('[1]Комплексный'!$C$35:$C$45,MAX('[1]Комплексный'!$B$10:$B$24),'[1]Комплексный'!$G$35:$G$45)))))))</f>
        <v>#VALUE!</v>
      </c>
      <c r="W50" s="56" t="e">
        <f>IF(P50="",0,IF(P50=0,0,IF(P50=1,SUMIF('[1]Комплексный'!$C$35:$C$45,MAX('[1]Комплексный'!$B$10:$B$24),'[1]Комплексный'!$D$35:$D$45),IF(P50=2,SUMIF('[1]Комплексный'!$C$35:$C$45,MAX('[1]Комплексный'!$B$10:$B$24),'[1]Комплексный'!$E$35:$E$45),IF(P50=3,SUMIF('[1]Комплексный'!$C$35:$C$45,MAX('[1]Комплексный'!$B$10:$B$24),'[1]Комплексный'!$F$35:$F$45),IF(P50&gt;3,SUMIF('[1]Комплексный'!$C$35:$C$45,MAX('[1]Комплексный'!$B$10:$B$24),'[1]Комплексный'!$G$35:$G$45)))))))</f>
        <v>#VALUE!</v>
      </c>
      <c r="X50" s="56" t="e">
        <f t="shared" si="2"/>
        <v>#VALUE!</v>
      </c>
    </row>
    <row r="51" spans="1:24" ht="49.5" customHeight="1" hidden="1">
      <c r="A51" s="28" t="str">
        <f t="shared" si="0"/>
        <v>z</v>
      </c>
      <c r="B51" s="33">
        <v>4</v>
      </c>
      <c r="C51" s="34">
        <f>_xlfn.IFERROR(VLOOKUP(B51,'[1]Многоборье'!$E$39:$T$71,3,FALSE),"")</f>
      </c>
      <c r="D51" s="34">
        <f>_xlfn.IFERROR(VLOOKUP(B51,'[1]Многоборье'!$E$40:$T$71,4,FALSE),"")</f>
      </c>
      <c r="E51" s="35">
        <f>_xlfn.IFERROR(VLOOKUP(B51,'[1]Многоборье'!$E$40:$T$71,5,FALSE),"")</f>
      </c>
      <c r="F51" s="34">
        <f>_xlfn.IFERROR(VLOOKUP(B51,'[1]Многоборье'!$E$40:$T$71,6,FALSE),"")</f>
      </c>
      <c r="G51" s="36">
        <f>_xlfn.IFERROR(VLOOKUP(B51,'[1]Многоборье'!$E$40:$T$71,7,FALSE),"")</f>
      </c>
      <c r="H51" s="36">
        <f>_xlfn.IFERROR(VLOOKUP(B51,'[1]Многоборье'!$E$40:$T$71,8,FALSE),"")</f>
      </c>
      <c r="I51" s="36">
        <f>_xlfn.IFERROR(VLOOKUP(B51,'[1]Многоборье'!$E$40:$T$71,9,FALSE),"")</f>
      </c>
      <c r="J51" s="36">
        <f>_xlfn.IFERROR(VLOOKUP(B51,'[1]Многоборье'!$E$40:$T$71,10,FALSE),"")</f>
      </c>
      <c r="K51" s="36">
        <f>_xlfn.IFERROR(VLOOKUP(B51,'[1]Многоборье'!$E$40:$T$71,11,FALSE),"")</f>
      </c>
      <c r="L51" s="36">
        <f>_xlfn.IFERROR(VLOOKUP(B51,'[1]Многоборье'!$E$40:$T$71,12,FALSE),"")</f>
      </c>
      <c r="M51" s="36">
        <f>_xlfn.IFERROR(VLOOKUP(B51,'[1]Многоборье'!$E$40:$T$71,13,FALSE),"")</f>
      </c>
      <c r="N51" s="36">
        <f>_xlfn.IFERROR(VLOOKUP(B51,'[1]Многоборье'!$E$40:$T$71,14,FALSE),"")</f>
      </c>
      <c r="O51" s="52">
        <f>_xlfn.IFERROR(VLOOKUP(B51,'[1]Многоборье'!$E$40:$T$71,15,FALSE),"")</f>
      </c>
      <c r="P51" s="52">
        <f t="shared" si="4"/>
      </c>
      <c r="Q51" s="36">
        <f>IF($C$53="","",_xlfn.IFERROR(IF(HLOOKUP('[1]Соревнования'!$B$11,'[1]Разряды'!$A$3:$AD$13,P51+1,FALSE)=0,"",HLOOKUP('[1]Соревнования'!$B$11,'[1]Разряды'!$A$3:$AD$13,P51+1,FALSE)),""))</f>
      </c>
      <c r="S51" s="56">
        <f>IF(G51="",0,IF(G51=0,0,IF(G51=1,SUMIF('[1]Комплексный'!$C$35:$C$45,MAX('[1]Комплексный'!$B$10:$B$24),'[1]Комплексный'!$D$35:$D$45),IF(G51=2,SUMIF('[1]Комплексный'!$C$35:$C$45,MAX('[1]Комплексный'!$B$10:$B$24),'[1]Комплексный'!$E$35:$E$45),IF(G51=3,SUMIF('[1]Комплексный'!$C$35:$C$45,MAX('[1]Комплексный'!$B$10:$B$24),'[1]Комплексный'!$F$35:$F$45),IF(G51&gt;3,SUMIF('[1]Комплексный'!$C$35:$C$45,MAX('[1]Комплексный'!$B$10:$B$24),'[1]Комплексный'!$G$35:$G$45)))))))</f>
        <v>0</v>
      </c>
      <c r="T51" s="56">
        <f>IF(I51="",0,IF(I51=0,0,IF(I51=1,SUMIF('[1]Комплексный'!$C$35:$C$45,MAX('[1]Комплексный'!$B$10:$B$24),'[1]Комплексный'!$D$35:$D$45),IF(I51=2,SUMIF('[1]Комплексный'!$C$35:$C$45,MAX('[1]Комплексный'!$B$10:$B$24),'[1]Комплексный'!$E$35:$E$45),IF(I51=3,SUMIF('[1]Комплексный'!$C$35:$C$45,MAX('[1]Комплексный'!$B$10:$B$24),'[1]Комплексный'!$F$35:$F$45),IF(I51&gt;3,SUMIF('[1]Комплексный'!$C$35:$C$45,MAX('[1]Комплексный'!$B$10:$B$24),'[1]Комплексный'!$G$35:$G$45)))))))</f>
        <v>0</v>
      </c>
      <c r="U51" s="56">
        <f>IF(K51="",0,IF(K51=0,0,IF(K51=1,SUMIF('[1]Комплексный'!$C$35:$C$45,MAX('[1]Комплексный'!$B$10:$B$24),'[1]Комплексный'!$D$35:$D$45),IF(K51=2,SUMIF('[1]Комплексный'!$C$35:$C$45,MAX('[1]Комплексный'!$B$10:$B$24),'[1]Комплексный'!$E$35:$E$45),IF(K51=3,SUMIF('[1]Комплексный'!$C$35:$C$45,MAX('[1]Комплексный'!$B$10:$B$24),'[1]Комплексный'!$F$35:$F$45),IF(K51&gt;3,SUMIF('[1]Комплексный'!$C$35:$C$45,MAX('[1]Комплексный'!$B$10:$B$24),'[1]Комплексный'!$G$35:$G$45)))))))</f>
        <v>0</v>
      </c>
      <c r="V51" s="56">
        <f>IF(M51="",0,IF(M51=0,0,IF(M51=1,SUMIF('[1]Комплексный'!$C$35:$C$45,MAX('[1]Комплексный'!$B$10:$B$24),'[1]Комплексный'!$D$35:$D$45),IF(M51=2,SUMIF('[1]Комплексный'!$C$35:$C$45,MAX('[1]Комплексный'!$B$10:$B$24),'[1]Комплексный'!$E$35:$E$45),IF(M51=3,SUMIF('[1]Комплексный'!$C$35:$C$45,MAX('[1]Комплексный'!$B$10:$B$24),'[1]Комплексный'!$F$35:$F$45),IF(M51&gt;3,SUMIF('[1]Комплексный'!$C$35:$C$45,MAX('[1]Комплексный'!$B$10:$B$24),'[1]Комплексный'!$G$35:$G$45)))))))</f>
        <v>0</v>
      </c>
      <c r="W51" s="56">
        <f>IF(P51="",0,IF(P51=0,0,IF(P51=1,SUMIF('[1]Комплексный'!$C$35:$C$45,MAX('[1]Комплексный'!$B$10:$B$24),'[1]Комплексный'!$D$35:$D$45),IF(P51=2,SUMIF('[1]Комплексный'!$C$35:$C$45,MAX('[1]Комплексный'!$B$10:$B$24),'[1]Комплексный'!$E$35:$E$45),IF(P51=3,SUMIF('[1]Комплексный'!$C$35:$C$45,MAX('[1]Комплексный'!$B$10:$B$24),'[1]Комплексный'!$F$35:$F$45),IF(P51&gt;3,SUMIF('[1]Комплексный'!$C$35:$C$45,MAX('[1]Комплексный'!$B$10:$B$24),'[1]Комплексный'!$G$35:$G$45)))))))</f>
        <v>0</v>
      </c>
      <c r="X51" s="56">
        <f t="shared" si="2"/>
        <v>0</v>
      </c>
    </row>
    <row r="52" spans="1:24" ht="62.25" customHeight="1" hidden="1">
      <c r="A52" s="28" t="str">
        <f t="shared" si="0"/>
        <v>z</v>
      </c>
      <c r="B52" s="33">
        <v>5</v>
      </c>
      <c r="C52" s="34">
        <f>_xlfn.IFERROR(VLOOKUP(B52,'[1]Многоборье'!$E$39:$T$71,3,FALSE),"")</f>
      </c>
      <c r="D52" s="34">
        <f>_xlfn.IFERROR(VLOOKUP(B52,'[1]Многоборье'!$E$40:$T$71,4,FALSE),"")</f>
      </c>
      <c r="E52" s="35">
        <f>_xlfn.IFERROR(VLOOKUP(B52,'[1]Многоборье'!$E$40:$T$71,5,FALSE),"")</f>
      </c>
      <c r="F52" s="34">
        <f>_xlfn.IFERROR(VLOOKUP(B52,'[1]Многоборье'!$E$40:$T$71,6,FALSE),"")</f>
      </c>
      <c r="G52" s="36">
        <f>_xlfn.IFERROR(VLOOKUP(B52,'[1]Многоборье'!$E$40:$T$71,7,FALSE),"")</f>
      </c>
      <c r="H52" s="36">
        <f>_xlfn.IFERROR(VLOOKUP(B52,'[1]Многоборье'!$E$40:$T$71,8,FALSE),"")</f>
      </c>
      <c r="I52" s="36">
        <f>_xlfn.IFERROR(VLOOKUP(B52,'[1]Многоборье'!$E$40:$T$71,9,FALSE),"")</f>
      </c>
      <c r="J52" s="36">
        <f>_xlfn.IFERROR(VLOOKUP(B52,'[1]Многоборье'!$E$40:$T$71,10,FALSE),"")</f>
      </c>
      <c r="K52" s="36">
        <f>_xlfn.IFERROR(VLOOKUP(B52,'[1]Многоборье'!$E$40:$T$71,11,FALSE),"")</f>
      </c>
      <c r="L52" s="36">
        <f>_xlfn.IFERROR(VLOOKUP(B52,'[1]Многоборье'!$E$40:$T$71,12,FALSE),"")</f>
      </c>
      <c r="M52" s="36">
        <f>_xlfn.IFERROR(VLOOKUP(B52,'[1]Многоборье'!$E$40:$T$71,13,FALSE),"")</f>
      </c>
      <c r="N52" s="36">
        <f>_xlfn.IFERROR(VLOOKUP(B52,'[1]Многоборье'!$E$40:$T$71,14,FALSE),"")</f>
      </c>
      <c r="O52" s="52">
        <f>_xlfn.IFERROR(VLOOKUP(B52,'[1]Многоборье'!$E$40:$T$71,15,FALSE),"")</f>
      </c>
      <c r="P52" s="52">
        <f t="shared" si="4"/>
      </c>
      <c r="Q52" s="36">
        <f>IF($C$53="","",_xlfn.IFERROR(IF(HLOOKUP('[1]Соревнования'!$B$11,'[1]Разряды'!$A$3:$AD$13,P52+1,FALSE)=0,"",HLOOKUP('[1]Соревнования'!$B$11,'[1]Разряды'!$A$3:$AD$13,P52+1,FALSE)),""))</f>
      </c>
      <c r="S52" s="56">
        <f>IF(G52="",0,IF(G52=0,0,IF(G52=1,SUMIF('[1]Комплексный'!$C$35:$C$45,MAX('[1]Комплексный'!$B$10:$B$24),'[1]Комплексный'!$D$35:$D$45),IF(G52=2,SUMIF('[1]Комплексный'!$C$35:$C$45,MAX('[1]Комплексный'!$B$10:$B$24),'[1]Комплексный'!$E$35:$E$45),IF(G52=3,SUMIF('[1]Комплексный'!$C$35:$C$45,MAX('[1]Комплексный'!$B$10:$B$24),'[1]Комплексный'!$F$35:$F$45),IF(G52&gt;3,SUMIF('[1]Комплексный'!$C$35:$C$45,MAX('[1]Комплексный'!$B$10:$B$24),'[1]Комплексный'!$G$35:$G$45)))))))</f>
        <v>0</v>
      </c>
      <c r="T52" s="56">
        <f>IF(I52="",0,IF(I52=0,0,IF(I52=1,SUMIF('[1]Комплексный'!$C$35:$C$45,MAX('[1]Комплексный'!$B$10:$B$24),'[1]Комплексный'!$D$35:$D$45),IF(I52=2,SUMIF('[1]Комплексный'!$C$35:$C$45,MAX('[1]Комплексный'!$B$10:$B$24),'[1]Комплексный'!$E$35:$E$45),IF(I52=3,SUMIF('[1]Комплексный'!$C$35:$C$45,MAX('[1]Комплексный'!$B$10:$B$24),'[1]Комплексный'!$F$35:$F$45),IF(I52&gt;3,SUMIF('[1]Комплексный'!$C$35:$C$45,MAX('[1]Комплексный'!$B$10:$B$24),'[1]Комплексный'!$G$35:$G$45)))))))</f>
        <v>0</v>
      </c>
      <c r="U52" s="56">
        <f>IF(K52="",0,IF(K52=0,0,IF(K52=1,SUMIF('[1]Комплексный'!$C$35:$C$45,MAX('[1]Комплексный'!$B$10:$B$24),'[1]Комплексный'!$D$35:$D$45),IF(K52=2,SUMIF('[1]Комплексный'!$C$35:$C$45,MAX('[1]Комплексный'!$B$10:$B$24),'[1]Комплексный'!$E$35:$E$45),IF(K52=3,SUMIF('[1]Комплексный'!$C$35:$C$45,MAX('[1]Комплексный'!$B$10:$B$24),'[1]Комплексный'!$F$35:$F$45),IF(K52&gt;3,SUMIF('[1]Комплексный'!$C$35:$C$45,MAX('[1]Комплексный'!$B$10:$B$24),'[1]Комплексный'!$G$35:$G$45)))))))</f>
        <v>0</v>
      </c>
      <c r="V52" s="56">
        <f>IF(M52="",0,IF(M52=0,0,IF(M52=1,SUMIF('[1]Комплексный'!$C$35:$C$45,MAX('[1]Комплексный'!$B$10:$B$24),'[1]Комплексный'!$D$35:$D$45),IF(M52=2,SUMIF('[1]Комплексный'!$C$35:$C$45,MAX('[1]Комплексный'!$B$10:$B$24),'[1]Комплексный'!$E$35:$E$45),IF(M52=3,SUMIF('[1]Комплексный'!$C$35:$C$45,MAX('[1]Комплексный'!$B$10:$B$24),'[1]Комплексный'!$F$35:$F$45),IF(M52&gt;3,SUMIF('[1]Комплексный'!$C$35:$C$45,MAX('[1]Комплексный'!$B$10:$B$24),'[1]Комплексный'!$G$35:$G$45)))))))</f>
        <v>0</v>
      </c>
      <c r="W52" s="56">
        <f>IF(P52="",0,IF(P52=0,0,IF(P52=1,SUMIF('[1]Комплексный'!$C$35:$C$45,MAX('[1]Комплексный'!$B$10:$B$24),'[1]Комплексный'!$D$35:$D$45),IF(P52=2,SUMIF('[1]Комплексный'!$C$35:$C$45,MAX('[1]Комплексный'!$B$10:$B$24),'[1]Комплексный'!$E$35:$E$45),IF(P52=3,SUMIF('[1]Комплексный'!$C$35:$C$45,MAX('[1]Комплексный'!$B$10:$B$24),'[1]Комплексный'!$F$35:$F$45),IF(P52&gt;3,SUMIF('[1]Комплексный'!$C$35:$C$45,MAX('[1]Комплексный'!$B$10:$B$24),'[1]Комплексный'!$G$35:$G$45)))))))</f>
        <v>0</v>
      </c>
      <c r="X52" s="56">
        <f t="shared" si="2"/>
        <v>0</v>
      </c>
    </row>
    <row r="53" spans="1:24" ht="62.25" customHeight="1" hidden="1">
      <c r="A53" s="28" t="str">
        <f t="shared" si="0"/>
        <v>z</v>
      </c>
      <c r="B53" s="33">
        <v>6</v>
      </c>
      <c r="C53" s="37">
        <f>_xlfn.IFERROR(VLOOKUP(B53,'[1]Многоборье'!$E$39:$T$71,3,FALSE),"")</f>
      </c>
      <c r="D53" s="37">
        <f>_xlfn.IFERROR(VLOOKUP(B53,'[1]Многоборье'!$E$40:$T$71,4,FALSE),"")</f>
      </c>
      <c r="E53" s="38">
        <f>_xlfn.IFERROR(VLOOKUP(B53,'[1]Многоборье'!$E$40:$T$71,5,FALSE),"")</f>
      </c>
      <c r="F53" s="37">
        <f>_xlfn.IFERROR(VLOOKUP(B53,'[1]Многоборье'!$E$40:$T$71,6,FALSE),"")</f>
      </c>
      <c r="G53" s="39">
        <f>_xlfn.IFERROR(VLOOKUP(B53,'[1]Многоборье'!$E$40:$T$71,7,FALSE),"")</f>
      </c>
      <c r="H53" s="39">
        <f>_xlfn.IFERROR(VLOOKUP(B53,'[1]Многоборье'!$E$40:$T$71,8,FALSE),"")</f>
      </c>
      <c r="I53" s="39">
        <f>_xlfn.IFERROR(VLOOKUP(B53,'[1]Многоборье'!$E$40:$T$71,9,FALSE),"")</f>
      </c>
      <c r="J53" s="39">
        <f>_xlfn.IFERROR(VLOOKUP(B53,'[1]Многоборье'!$E$40:$T$71,10,FALSE),"")</f>
      </c>
      <c r="K53" s="39">
        <f>_xlfn.IFERROR(VLOOKUP(B53,'[1]Многоборье'!$E$40:$T$71,11,FALSE),"")</f>
      </c>
      <c r="L53" s="39">
        <f>_xlfn.IFERROR(VLOOKUP(B53,'[1]Многоборье'!$E$40:$T$71,12,FALSE),"")</f>
      </c>
      <c r="M53" s="39">
        <f>_xlfn.IFERROR(VLOOKUP(B53,'[1]Многоборье'!$E$40:$T$71,13,FALSE),"")</f>
      </c>
      <c r="N53" s="39">
        <f>_xlfn.IFERROR(VLOOKUP(B53,'[1]Многоборье'!$E$40:$T$71,14,FALSE),"")</f>
      </c>
      <c r="O53" s="52">
        <f>_xlfn.IFERROR(VLOOKUP(B53,'[1]Многоборье'!$E$40:$T$71,15,FALSE),"")</f>
      </c>
      <c r="P53" s="53">
        <f t="shared" si="4"/>
      </c>
      <c r="Q53" s="39">
        <f>IF($C$53="","",_xlfn.IFERROR(IF(HLOOKUP('[1]Соревнования'!$B$11,'[1]Разряды'!$A$3:$AD$13,P53+1,FALSE)=0,"",HLOOKUP('[1]Соревнования'!$B$11,'[1]Разряды'!$A$3:$AD$13,P53+1,FALSE)),""))</f>
      </c>
      <c r="S53" s="56">
        <f>IF(G53="",0,IF(G53=0,0,IF(G53=1,SUMIF('[1]Комплексный'!$C$35:$C$45,MAX('[1]Комплексный'!$B$10:$B$24),'[1]Комплексный'!$D$35:$D$45),IF(G53=2,SUMIF('[1]Комплексный'!$C$35:$C$45,MAX('[1]Комплексный'!$B$10:$B$24),'[1]Комплексный'!$E$35:$E$45),IF(G53=3,SUMIF('[1]Комплексный'!$C$35:$C$45,MAX('[1]Комплексный'!$B$10:$B$24),'[1]Комплексный'!$F$35:$F$45),IF(G53&gt;3,SUMIF('[1]Комплексный'!$C$35:$C$45,MAX('[1]Комплексный'!$B$10:$B$24),'[1]Комплексный'!$G$35:$G$45)))))))</f>
        <v>0</v>
      </c>
      <c r="T53" s="56">
        <f>IF(I53="",0,IF(I53=0,0,IF(I53=1,SUMIF('[1]Комплексный'!$C$35:$C$45,MAX('[1]Комплексный'!$B$10:$B$24),'[1]Комплексный'!$D$35:$D$45),IF(I53=2,SUMIF('[1]Комплексный'!$C$35:$C$45,MAX('[1]Комплексный'!$B$10:$B$24),'[1]Комплексный'!$E$35:$E$45),IF(I53=3,SUMIF('[1]Комплексный'!$C$35:$C$45,MAX('[1]Комплексный'!$B$10:$B$24),'[1]Комплексный'!$F$35:$F$45),IF(I53&gt;3,SUMIF('[1]Комплексный'!$C$35:$C$45,MAX('[1]Комплексный'!$B$10:$B$24),'[1]Комплексный'!$G$35:$G$45)))))))</f>
        <v>0</v>
      </c>
      <c r="U53" s="56">
        <f>IF(K53="",0,IF(K53=0,0,IF(K53=1,SUMIF('[1]Комплексный'!$C$35:$C$45,MAX('[1]Комплексный'!$B$10:$B$24),'[1]Комплексный'!$D$35:$D$45),IF(K53=2,SUMIF('[1]Комплексный'!$C$35:$C$45,MAX('[1]Комплексный'!$B$10:$B$24),'[1]Комплексный'!$E$35:$E$45),IF(K53=3,SUMIF('[1]Комплексный'!$C$35:$C$45,MAX('[1]Комплексный'!$B$10:$B$24),'[1]Комплексный'!$F$35:$F$45),IF(K53&gt;3,SUMIF('[1]Комплексный'!$C$35:$C$45,MAX('[1]Комплексный'!$B$10:$B$24),'[1]Комплексный'!$G$35:$G$45)))))))</f>
        <v>0</v>
      </c>
      <c r="V53" s="56">
        <f>IF(M53="",0,IF(M53=0,0,IF(M53=1,SUMIF('[1]Комплексный'!$C$35:$C$45,MAX('[1]Комплексный'!$B$10:$B$24),'[1]Комплексный'!$D$35:$D$45),IF(M53=2,SUMIF('[1]Комплексный'!$C$35:$C$45,MAX('[1]Комплексный'!$B$10:$B$24),'[1]Комплексный'!$E$35:$E$45),IF(M53=3,SUMIF('[1]Комплексный'!$C$35:$C$45,MAX('[1]Комплексный'!$B$10:$B$24),'[1]Комплексный'!$F$35:$F$45),IF(M53&gt;3,SUMIF('[1]Комплексный'!$C$35:$C$45,MAX('[1]Комплексный'!$B$10:$B$24),'[1]Комплексный'!$G$35:$G$45)))))))</f>
        <v>0</v>
      </c>
      <c r="W53" s="56">
        <f>IF(P53="",0,IF(P53=0,0,IF(P53=1,SUMIF('[1]Комплексный'!$C$35:$C$45,MAX('[1]Комплексный'!$B$10:$B$24),'[1]Комплексный'!$D$35:$D$45),IF(P53=2,SUMIF('[1]Комплексный'!$C$35:$C$45,MAX('[1]Комплексный'!$B$10:$B$24),'[1]Комплексный'!$E$35:$E$45),IF(P53=3,SUMIF('[1]Комплексный'!$C$35:$C$45,MAX('[1]Комплексный'!$B$10:$B$24),'[1]Комплексный'!$F$35:$F$45),IF(P53&gt;3,SUMIF('[1]Комплексный'!$C$35:$C$45,MAX('[1]Комплексный'!$B$10:$B$24),'[1]Комплексный'!$G$35:$G$45)))))))</f>
        <v>0</v>
      </c>
      <c r="X53" s="56">
        <f t="shared" si="2"/>
        <v>0</v>
      </c>
    </row>
    <row r="54" spans="1:24" ht="62.25" customHeight="1" hidden="1">
      <c r="A54" s="28" t="str">
        <f t="shared" si="0"/>
        <v>z</v>
      </c>
      <c r="B54" s="33">
        <v>7</v>
      </c>
      <c r="C54" s="40">
        <f>_xlfn.IFERROR(VLOOKUP(B54,'[1]Многоборье'!$E$39:$T$71,3,FALSE),"")</f>
      </c>
      <c r="D54" s="40">
        <f>_xlfn.IFERROR(VLOOKUP(B54,'[1]Многоборье'!$E$40:$T$71,4,FALSE),"")</f>
      </c>
      <c r="E54" s="41">
        <f>_xlfn.IFERROR(VLOOKUP(B54,'[1]Многоборье'!$E$40:$T$71,5,FALSE),"")</f>
      </c>
      <c r="F54" s="40">
        <f>_xlfn.IFERROR(VLOOKUP(B54,'[1]Многоборье'!$E$40:$T$71,6,FALSE),"")</f>
      </c>
      <c r="G54" s="42">
        <f>_xlfn.IFERROR(VLOOKUP(B54,'[1]Многоборье'!$E$40:$T$71,7,FALSE),"")</f>
      </c>
      <c r="H54" s="42">
        <f>_xlfn.IFERROR(VLOOKUP(B54,'[1]Многоборье'!$E$40:$T$71,8,FALSE),"")</f>
      </c>
      <c r="I54" s="42">
        <f>_xlfn.IFERROR(VLOOKUP(B54,'[1]Многоборье'!$E$40:$T$71,9,FALSE),"")</f>
      </c>
      <c r="J54" s="42">
        <f>_xlfn.IFERROR(VLOOKUP(B54,'[1]Многоборье'!$E$40:$T$71,10,FALSE),"")</f>
      </c>
      <c r="K54" s="42">
        <f>_xlfn.IFERROR(VLOOKUP(B54,'[1]Многоборье'!$E$40:$T$71,11,FALSE),"")</f>
      </c>
      <c r="L54" s="42">
        <f>_xlfn.IFERROR(VLOOKUP(B54,'[1]Многоборье'!$E$40:$T$71,12,FALSE),"")</f>
      </c>
      <c r="M54" s="42">
        <f>_xlfn.IFERROR(VLOOKUP(B54,'[1]Многоборье'!$E$40:$T$71,13,FALSE),"")</f>
      </c>
      <c r="N54" s="42">
        <f>_xlfn.IFERROR(VLOOKUP(B54,'[1]Многоборье'!$E$40:$T$71,14,FALSE),"")</f>
      </c>
      <c r="O54" s="52">
        <f>_xlfn.IFERROR(VLOOKUP(B54,'[1]Многоборье'!$E$40:$T$71,15,FALSE),"")</f>
      </c>
      <c r="P54" s="54">
        <f t="shared" si="4"/>
      </c>
      <c r="Q54" s="36">
        <f>IF($C$53="","",_xlfn.IFERROR(IF(HLOOKUP('[1]Соревнования'!$B$11,'[1]Разряды'!$A$3:$AD$13,P54+1,FALSE)=0,"",HLOOKUP('[1]Соревнования'!$B$11,'[1]Разряды'!$A$3:$AD$13,P54+1,FALSE)),""))</f>
      </c>
      <c r="S54" s="56">
        <f>IF(G54="",0,IF(G54=0,0,IF(G54=1,SUMIF('[1]Комплексный'!$C$35:$C$45,MAX('[1]Комплексный'!$B$10:$B$24),'[1]Комплексный'!$D$35:$D$45),IF(G54=2,SUMIF('[1]Комплексный'!$C$35:$C$45,MAX('[1]Комплексный'!$B$10:$B$24),'[1]Комплексный'!$E$35:$E$45),IF(G54=3,SUMIF('[1]Комплексный'!$C$35:$C$45,MAX('[1]Комплексный'!$B$10:$B$24),'[1]Комплексный'!$F$35:$F$45),IF(G54&gt;3,SUMIF('[1]Комплексный'!$C$35:$C$45,MAX('[1]Комплексный'!$B$10:$B$24),'[1]Комплексный'!$G$35:$G$45)))))))</f>
        <v>0</v>
      </c>
      <c r="T54" s="56">
        <f>IF(I54="",0,IF(I54=0,0,IF(I54=1,SUMIF('[1]Комплексный'!$C$35:$C$45,MAX('[1]Комплексный'!$B$10:$B$24),'[1]Комплексный'!$D$35:$D$45),IF(I54=2,SUMIF('[1]Комплексный'!$C$35:$C$45,MAX('[1]Комплексный'!$B$10:$B$24),'[1]Комплексный'!$E$35:$E$45),IF(I54=3,SUMIF('[1]Комплексный'!$C$35:$C$45,MAX('[1]Комплексный'!$B$10:$B$24),'[1]Комплексный'!$F$35:$F$45),IF(I54&gt;3,SUMIF('[1]Комплексный'!$C$35:$C$45,MAX('[1]Комплексный'!$B$10:$B$24),'[1]Комплексный'!$G$35:$G$45)))))))</f>
        <v>0</v>
      </c>
      <c r="U54" s="56">
        <f>IF(K54="",0,IF(K54=0,0,IF(K54=1,SUMIF('[1]Комплексный'!$C$35:$C$45,MAX('[1]Комплексный'!$B$10:$B$24),'[1]Комплексный'!$D$35:$D$45),IF(K54=2,SUMIF('[1]Комплексный'!$C$35:$C$45,MAX('[1]Комплексный'!$B$10:$B$24),'[1]Комплексный'!$E$35:$E$45),IF(K54=3,SUMIF('[1]Комплексный'!$C$35:$C$45,MAX('[1]Комплексный'!$B$10:$B$24),'[1]Комплексный'!$F$35:$F$45),IF(K54&gt;3,SUMIF('[1]Комплексный'!$C$35:$C$45,MAX('[1]Комплексный'!$B$10:$B$24),'[1]Комплексный'!$G$35:$G$45)))))))</f>
        <v>0</v>
      </c>
      <c r="V54" s="56">
        <f>IF(M54="",0,IF(M54=0,0,IF(M54=1,SUMIF('[1]Комплексный'!$C$35:$C$45,MAX('[1]Комплексный'!$B$10:$B$24),'[1]Комплексный'!$D$35:$D$45),IF(M54=2,SUMIF('[1]Комплексный'!$C$35:$C$45,MAX('[1]Комплексный'!$B$10:$B$24),'[1]Комплексный'!$E$35:$E$45),IF(M54=3,SUMIF('[1]Комплексный'!$C$35:$C$45,MAX('[1]Комплексный'!$B$10:$B$24),'[1]Комплексный'!$F$35:$F$45),IF(M54&gt;3,SUMIF('[1]Комплексный'!$C$35:$C$45,MAX('[1]Комплексный'!$B$10:$B$24),'[1]Комплексный'!$G$35:$G$45)))))))</f>
        <v>0</v>
      </c>
      <c r="W54" s="56">
        <f>IF(P54="",0,IF(P54=0,0,IF(P54=1,SUMIF('[1]Комплексный'!$C$35:$C$45,MAX('[1]Комплексный'!$B$10:$B$24),'[1]Комплексный'!$D$35:$D$45),IF(P54=2,SUMIF('[1]Комплексный'!$C$35:$C$45,MAX('[1]Комплексный'!$B$10:$B$24),'[1]Комплексный'!$E$35:$E$45),IF(P54=3,SUMIF('[1]Комплексный'!$C$35:$C$45,MAX('[1]Комплексный'!$B$10:$B$24),'[1]Комплексный'!$F$35:$F$45),IF(P54&gt;3,SUMIF('[1]Комплексный'!$C$35:$C$45,MAX('[1]Комплексный'!$B$10:$B$24),'[1]Комплексный'!$G$35:$G$45)))))))</f>
        <v>0</v>
      </c>
      <c r="X54" s="56">
        <f t="shared" si="2"/>
        <v>0</v>
      </c>
    </row>
    <row r="55" spans="1:24" ht="62.25" customHeight="1" hidden="1">
      <c r="A55" s="28" t="str">
        <f t="shared" si="0"/>
        <v>z</v>
      </c>
      <c r="B55" s="33">
        <v>8</v>
      </c>
      <c r="C55" s="34">
        <f>_xlfn.IFERROR(VLOOKUP(B55,'[1]Многоборье'!$E$39:$T$71,3,FALSE),"")</f>
      </c>
      <c r="D55" s="34">
        <f>_xlfn.IFERROR(VLOOKUP(B55,'[1]Многоборье'!$E$40:$T$71,4,FALSE),"")</f>
      </c>
      <c r="E55" s="35">
        <f>_xlfn.IFERROR(VLOOKUP(B55,'[1]Многоборье'!$E$40:$T$71,5,FALSE),"")</f>
      </c>
      <c r="F55" s="34">
        <f>_xlfn.IFERROR(VLOOKUP(B55,'[1]Многоборье'!$E$40:$T$71,6,FALSE),"")</f>
      </c>
      <c r="G55" s="36">
        <f>_xlfn.IFERROR(VLOOKUP(B55,'[1]Многоборье'!$E$40:$T$71,7,FALSE),"")</f>
      </c>
      <c r="H55" s="36">
        <f>_xlfn.IFERROR(VLOOKUP(B55,'[1]Многоборье'!$E$40:$T$71,8,FALSE),"")</f>
      </c>
      <c r="I55" s="36">
        <f>_xlfn.IFERROR(VLOOKUP(B55,'[1]Многоборье'!$E$40:$T$71,9,FALSE),"")</f>
      </c>
      <c r="J55" s="36">
        <f>_xlfn.IFERROR(VLOOKUP(B55,'[1]Многоборье'!$E$40:$T$71,10,FALSE),"")</f>
      </c>
      <c r="K55" s="36">
        <f>_xlfn.IFERROR(VLOOKUP(B55,'[1]Многоборье'!$E$40:$T$71,11,FALSE),"")</f>
      </c>
      <c r="L55" s="36">
        <f>_xlfn.IFERROR(VLOOKUP(B55,'[1]Многоборье'!$E$40:$T$71,12,FALSE),"")</f>
      </c>
      <c r="M55" s="36">
        <f>_xlfn.IFERROR(VLOOKUP(B55,'[1]Многоборье'!$E$40:$T$71,13,FALSE),"")</f>
      </c>
      <c r="N55" s="36">
        <f>_xlfn.IFERROR(VLOOKUP(B55,'[1]Многоборье'!$E$40:$T$71,14,FALSE),"")</f>
      </c>
      <c r="O55" s="52">
        <f>_xlfn.IFERROR(VLOOKUP(B55,'[1]Многоборье'!$E$40:$T$71,15,FALSE),"")</f>
      </c>
      <c r="P55" s="52">
        <f t="shared" si="4"/>
      </c>
      <c r="Q55" s="36">
        <f>IF($C$53="","",_xlfn.IFERROR(IF(HLOOKUP('[1]Соревнования'!$B$11,'[1]Разряды'!$A$3:$AD$13,P55+1,FALSE)=0,"",HLOOKUP('[1]Соревнования'!$B$11,'[1]Разряды'!$A$3:$AD$13,P55+1,FALSE)),""))</f>
      </c>
      <c r="S55" s="56">
        <f>IF(G55="",0,IF(G55=0,0,IF(G55=1,SUMIF('[1]Комплексный'!$C$35:$C$45,MAX('[1]Комплексный'!$B$10:$B$24),'[1]Комплексный'!$D$35:$D$45),IF(G55=2,SUMIF('[1]Комплексный'!$C$35:$C$45,MAX('[1]Комплексный'!$B$10:$B$24),'[1]Комплексный'!$E$35:$E$45),IF(G55=3,SUMIF('[1]Комплексный'!$C$35:$C$45,MAX('[1]Комплексный'!$B$10:$B$24),'[1]Комплексный'!$F$35:$F$45),IF(G55&gt;3,SUMIF('[1]Комплексный'!$C$35:$C$45,MAX('[1]Комплексный'!$B$10:$B$24),'[1]Комплексный'!$G$35:$G$45)))))))</f>
        <v>0</v>
      </c>
      <c r="T55" s="56">
        <f>IF(I55="",0,IF(I55=0,0,IF(I55=1,SUMIF('[1]Комплексный'!$C$35:$C$45,MAX('[1]Комплексный'!$B$10:$B$24),'[1]Комплексный'!$D$35:$D$45),IF(I55=2,SUMIF('[1]Комплексный'!$C$35:$C$45,MAX('[1]Комплексный'!$B$10:$B$24),'[1]Комплексный'!$E$35:$E$45),IF(I55=3,SUMIF('[1]Комплексный'!$C$35:$C$45,MAX('[1]Комплексный'!$B$10:$B$24),'[1]Комплексный'!$F$35:$F$45),IF(I55&gt;3,SUMIF('[1]Комплексный'!$C$35:$C$45,MAX('[1]Комплексный'!$B$10:$B$24),'[1]Комплексный'!$G$35:$G$45)))))))</f>
        <v>0</v>
      </c>
      <c r="U55" s="56">
        <f>IF(K55="",0,IF(K55=0,0,IF(K55=1,SUMIF('[1]Комплексный'!$C$35:$C$45,MAX('[1]Комплексный'!$B$10:$B$24),'[1]Комплексный'!$D$35:$D$45),IF(K55=2,SUMIF('[1]Комплексный'!$C$35:$C$45,MAX('[1]Комплексный'!$B$10:$B$24),'[1]Комплексный'!$E$35:$E$45),IF(K55=3,SUMIF('[1]Комплексный'!$C$35:$C$45,MAX('[1]Комплексный'!$B$10:$B$24),'[1]Комплексный'!$F$35:$F$45),IF(K55&gt;3,SUMIF('[1]Комплексный'!$C$35:$C$45,MAX('[1]Комплексный'!$B$10:$B$24),'[1]Комплексный'!$G$35:$G$45)))))))</f>
        <v>0</v>
      </c>
      <c r="V55" s="56">
        <f>IF(M55="",0,IF(M55=0,0,IF(M55=1,SUMIF('[1]Комплексный'!$C$35:$C$45,MAX('[1]Комплексный'!$B$10:$B$24),'[1]Комплексный'!$D$35:$D$45),IF(M55=2,SUMIF('[1]Комплексный'!$C$35:$C$45,MAX('[1]Комплексный'!$B$10:$B$24),'[1]Комплексный'!$E$35:$E$45),IF(M55=3,SUMIF('[1]Комплексный'!$C$35:$C$45,MAX('[1]Комплексный'!$B$10:$B$24),'[1]Комплексный'!$F$35:$F$45),IF(M55&gt;3,SUMIF('[1]Комплексный'!$C$35:$C$45,MAX('[1]Комплексный'!$B$10:$B$24),'[1]Комплексный'!$G$35:$G$45)))))))</f>
        <v>0</v>
      </c>
      <c r="W55" s="56">
        <f>IF(P55="",0,IF(P55=0,0,IF(P55=1,SUMIF('[1]Комплексный'!$C$35:$C$45,MAX('[1]Комплексный'!$B$10:$B$24),'[1]Комплексный'!$D$35:$D$45),IF(P55=2,SUMIF('[1]Комплексный'!$C$35:$C$45,MAX('[1]Комплексный'!$B$10:$B$24),'[1]Комплексный'!$E$35:$E$45),IF(P55=3,SUMIF('[1]Комплексный'!$C$35:$C$45,MAX('[1]Комплексный'!$B$10:$B$24),'[1]Комплексный'!$F$35:$F$45),IF(P55&gt;3,SUMIF('[1]Комплексный'!$C$35:$C$45,MAX('[1]Комплексный'!$B$10:$B$24),'[1]Комплексный'!$G$35:$G$45)))))))</f>
        <v>0</v>
      </c>
      <c r="X55" s="56">
        <f t="shared" si="2"/>
        <v>0</v>
      </c>
    </row>
    <row r="56" spans="1:24" ht="62.25" customHeight="1" hidden="1">
      <c r="A56" s="28" t="str">
        <f t="shared" si="0"/>
        <v>z</v>
      </c>
      <c r="B56" s="33">
        <v>9</v>
      </c>
      <c r="C56" s="34">
        <f>_xlfn.IFERROR(VLOOKUP(B56,'[1]Многоборье'!$E$39:$T$71,3,FALSE),"")</f>
      </c>
      <c r="D56" s="34">
        <f>_xlfn.IFERROR(VLOOKUP(B56,'[1]Многоборье'!$E$40:$T$71,4,FALSE),"")</f>
      </c>
      <c r="E56" s="35">
        <f>_xlfn.IFERROR(VLOOKUP(B56,'[1]Многоборье'!$E$40:$T$71,5,FALSE),"")</f>
      </c>
      <c r="F56" s="34">
        <f>_xlfn.IFERROR(VLOOKUP(B56,'[1]Многоборье'!$E$40:$T$71,6,FALSE),"")</f>
      </c>
      <c r="G56" s="36">
        <f>_xlfn.IFERROR(VLOOKUP(B56,'[1]Многоборье'!$E$40:$T$71,7,FALSE),"")</f>
      </c>
      <c r="H56" s="36">
        <f>_xlfn.IFERROR(VLOOKUP(B56,'[1]Многоборье'!$E$40:$T$71,8,FALSE),"")</f>
      </c>
      <c r="I56" s="36">
        <f>_xlfn.IFERROR(VLOOKUP(B56,'[1]Многоборье'!$E$40:$T$71,9,FALSE),"")</f>
      </c>
      <c r="J56" s="36">
        <f>_xlfn.IFERROR(VLOOKUP(B56,'[1]Многоборье'!$E$40:$T$71,10,FALSE),"")</f>
      </c>
      <c r="K56" s="36">
        <f>_xlfn.IFERROR(VLOOKUP(B56,'[1]Многоборье'!$E$40:$T$71,11,FALSE),"")</f>
      </c>
      <c r="L56" s="36">
        <f>_xlfn.IFERROR(VLOOKUP(B56,'[1]Многоборье'!$E$40:$T$71,12,FALSE),"")</f>
      </c>
      <c r="M56" s="36">
        <f>_xlfn.IFERROR(VLOOKUP(B56,'[1]Многоборье'!$E$40:$T$71,13,FALSE),"")</f>
      </c>
      <c r="N56" s="36">
        <f>_xlfn.IFERROR(VLOOKUP(B56,'[1]Многоборье'!$E$40:$T$71,14,FALSE),"")</f>
      </c>
      <c r="O56" s="52">
        <f>_xlfn.IFERROR(VLOOKUP(B56,'[1]Многоборье'!$E$40:$T$71,15,FALSE),"")</f>
      </c>
      <c r="P56" s="52">
        <f t="shared" si="4"/>
      </c>
      <c r="Q56" s="36">
        <f>IF($C$53="","",_xlfn.IFERROR(IF(HLOOKUP('[1]Соревнования'!$B$11,'[1]Разряды'!$A$3:$AD$13,P56+1,FALSE)=0,"",HLOOKUP('[1]Соревнования'!$B$11,'[1]Разряды'!$A$3:$AD$13,P56+1,FALSE)),""))</f>
      </c>
      <c r="S56" s="56">
        <f>IF(G56="",0,IF(G56=0,0,IF(G56=1,SUMIF('[1]Комплексный'!$C$35:$C$45,MAX('[1]Комплексный'!$B$10:$B$24),'[1]Комплексный'!$D$35:$D$45),IF(G56=2,SUMIF('[1]Комплексный'!$C$35:$C$45,MAX('[1]Комплексный'!$B$10:$B$24),'[1]Комплексный'!$E$35:$E$45),IF(G56=3,SUMIF('[1]Комплексный'!$C$35:$C$45,MAX('[1]Комплексный'!$B$10:$B$24),'[1]Комплексный'!$F$35:$F$45),IF(G56&gt;3,SUMIF('[1]Комплексный'!$C$35:$C$45,MAX('[1]Комплексный'!$B$10:$B$24),'[1]Комплексный'!$G$35:$G$45)))))))</f>
        <v>0</v>
      </c>
      <c r="T56" s="56">
        <f>IF(I56="",0,IF(I56=0,0,IF(I56=1,SUMIF('[1]Комплексный'!$C$35:$C$45,MAX('[1]Комплексный'!$B$10:$B$24),'[1]Комплексный'!$D$35:$D$45),IF(I56=2,SUMIF('[1]Комплексный'!$C$35:$C$45,MAX('[1]Комплексный'!$B$10:$B$24),'[1]Комплексный'!$E$35:$E$45),IF(I56=3,SUMIF('[1]Комплексный'!$C$35:$C$45,MAX('[1]Комплексный'!$B$10:$B$24),'[1]Комплексный'!$F$35:$F$45),IF(I56&gt;3,SUMIF('[1]Комплексный'!$C$35:$C$45,MAX('[1]Комплексный'!$B$10:$B$24),'[1]Комплексный'!$G$35:$G$45)))))))</f>
        <v>0</v>
      </c>
      <c r="U56" s="56">
        <f>IF(K56="",0,IF(K56=0,0,IF(K56=1,SUMIF('[1]Комплексный'!$C$35:$C$45,MAX('[1]Комплексный'!$B$10:$B$24),'[1]Комплексный'!$D$35:$D$45),IF(K56=2,SUMIF('[1]Комплексный'!$C$35:$C$45,MAX('[1]Комплексный'!$B$10:$B$24),'[1]Комплексный'!$E$35:$E$45),IF(K56=3,SUMIF('[1]Комплексный'!$C$35:$C$45,MAX('[1]Комплексный'!$B$10:$B$24),'[1]Комплексный'!$F$35:$F$45),IF(K56&gt;3,SUMIF('[1]Комплексный'!$C$35:$C$45,MAX('[1]Комплексный'!$B$10:$B$24),'[1]Комплексный'!$G$35:$G$45)))))))</f>
        <v>0</v>
      </c>
      <c r="V56" s="56">
        <f>IF(M56="",0,IF(M56=0,0,IF(M56=1,SUMIF('[1]Комплексный'!$C$35:$C$45,MAX('[1]Комплексный'!$B$10:$B$24),'[1]Комплексный'!$D$35:$D$45),IF(M56=2,SUMIF('[1]Комплексный'!$C$35:$C$45,MAX('[1]Комплексный'!$B$10:$B$24),'[1]Комплексный'!$E$35:$E$45),IF(M56=3,SUMIF('[1]Комплексный'!$C$35:$C$45,MAX('[1]Комплексный'!$B$10:$B$24),'[1]Комплексный'!$F$35:$F$45),IF(M56&gt;3,SUMIF('[1]Комплексный'!$C$35:$C$45,MAX('[1]Комплексный'!$B$10:$B$24),'[1]Комплексный'!$G$35:$G$45)))))))</f>
        <v>0</v>
      </c>
      <c r="W56" s="56">
        <f>IF(P56="",0,IF(P56=0,0,IF(P56=1,SUMIF('[1]Комплексный'!$C$35:$C$45,MAX('[1]Комплексный'!$B$10:$B$24),'[1]Комплексный'!$D$35:$D$45),IF(P56=2,SUMIF('[1]Комплексный'!$C$35:$C$45,MAX('[1]Комплексный'!$B$10:$B$24),'[1]Комплексный'!$E$35:$E$45),IF(P56=3,SUMIF('[1]Комплексный'!$C$35:$C$45,MAX('[1]Комплексный'!$B$10:$B$24),'[1]Комплексный'!$F$35:$F$45),IF(P56&gt;3,SUMIF('[1]Комплексный'!$C$35:$C$45,MAX('[1]Комплексный'!$B$10:$B$24),'[1]Комплексный'!$G$35:$G$45)))))))</f>
        <v>0</v>
      </c>
      <c r="X56" s="56">
        <f t="shared" si="2"/>
        <v>0</v>
      </c>
    </row>
    <row r="57" spans="1:24" ht="62.25" customHeight="1" hidden="1">
      <c r="A57" s="28" t="str">
        <f t="shared" si="0"/>
        <v>z</v>
      </c>
      <c r="B57" s="33">
        <v>10</v>
      </c>
      <c r="C57" s="34">
        <f>_xlfn.IFERROR(VLOOKUP(B57,'[1]Многоборье'!$E$39:$T$71,3,FALSE),"")</f>
      </c>
      <c r="D57" s="34">
        <f>_xlfn.IFERROR(VLOOKUP(B57,'[1]Многоборье'!$E$40:$T$71,4,FALSE),"")</f>
      </c>
      <c r="E57" s="35">
        <f>_xlfn.IFERROR(VLOOKUP(B57,'[1]Многоборье'!$E$40:$T$71,5,FALSE),"")</f>
      </c>
      <c r="F57" s="34">
        <f>_xlfn.IFERROR(VLOOKUP(B57,'[1]Многоборье'!$E$40:$T$71,6,FALSE),"")</f>
      </c>
      <c r="G57" s="36">
        <f>_xlfn.IFERROR(VLOOKUP(B57,'[1]Многоборье'!$E$40:$T$71,7,FALSE),"")</f>
      </c>
      <c r="H57" s="36">
        <f>_xlfn.IFERROR(VLOOKUP(B57,'[1]Многоборье'!$E$40:$T$71,8,FALSE),"")</f>
      </c>
      <c r="I57" s="36">
        <f>_xlfn.IFERROR(VLOOKUP(B57,'[1]Многоборье'!$E$40:$T$71,9,FALSE),"")</f>
      </c>
      <c r="J57" s="36">
        <f>_xlfn.IFERROR(VLOOKUP(B57,'[1]Многоборье'!$E$40:$T$71,10,FALSE),"")</f>
      </c>
      <c r="K57" s="36">
        <f>_xlfn.IFERROR(VLOOKUP(B57,'[1]Многоборье'!$E$40:$T$71,11,FALSE),"")</f>
      </c>
      <c r="L57" s="36">
        <f>_xlfn.IFERROR(VLOOKUP(B57,'[1]Многоборье'!$E$40:$T$71,12,FALSE),"")</f>
      </c>
      <c r="M57" s="36">
        <f>_xlfn.IFERROR(VLOOKUP(B57,'[1]Многоборье'!$E$40:$T$71,13,FALSE),"")</f>
      </c>
      <c r="N57" s="36">
        <f>_xlfn.IFERROR(VLOOKUP(B57,'[1]Многоборье'!$E$40:$T$71,14,FALSE),"")</f>
      </c>
      <c r="O57" s="52">
        <f>_xlfn.IFERROR(VLOOKUP(B57,'[1]Многоборье'!$E$40:$T$71,15,FALSE),"")</f>
      </c>
      <c r="P57" s="52">
        <f t="shared" si="4"/>
      </c>
      <c r="Q57" s="36">
        <f>IF($C$53="","",_xlfn.IFERROR(IF(HLOOKUP('[1]Соревнования'!$B$11,'[1]Разряды'!$A$3:$AD$13,P57+1,FALSE)=0,"",HLOOKUP('[1]Соревнования'!$B$11,'[1]Разряды'!$A$3:$AD$13,P57+1,FALSE)),""))</f>
      </c>
      <c r="S57" s="56">
        <f>IF(G57="",0,IF(G57=0,0,IF(G57=1,SUMIF('[1]Комплексный'!$C$35:$C$45,MAX('[1]Комплексный'!$B$10:$B$24),'[1]Комплексный'!$D$35:$D$45),IF(G57=2,SUMIF('[1]Комплексный'!$C$35:$C$45,MAX('[1]Комплексный'!$B$10:$B$24),'[1]Комплексный'!$E$35:$E$45),IF(G57=3,SUMIF('[1]Комплексный'!$C$35:$C$45,MAX('[1]Комплексный'!$B$10:$B$24),'[1]Комплексный'!$F$35:$F$45),IF(G57&gt;3,SUMIF('[1]Комплексный'!$C$35:$C$45,MAX('[1]Комплексный'!$B$10:$B$24),'[1]Комплексный'!$G$35:$G$45)))))))</f>
        <v>0</v>
      </c>
      <c r="T57" s="56">
        <f>IF(I57="",0,IF(I57=0,0,IF(I57=1,SUMIF('[1]Комплексный'!$C$35:$C$45,MAX('[1]Комплексный'!$B$10:$B$24),'[1]Комплексный'!$D$35:$D$45),IF(I57=2,SUMIF('[1]Комплексный'!$C$35:$C$45,MAX('[1]Комплексный'!$B$10:$B$24),'[1]Комплексный'!$E$35:$E$45),IF(I57=3,SUMIF('[1]Комплексный'!$C$35:$C$45,MAX('[1]Комплексный'!$B$10:$B$24),'[1]Комплексный'!$F$35:$F$45),IF(I57&gt;3,SUMIF('[1]Комплексный'!$C$35:$C$45,MAX('[1]Комплексный'!$B$10:$B$24),'[1]Комплексный'!$G$35:$G$45)))))))</f>
        <v>0</v>
      </c>
      <c r="U57" s="56">
        <f>IF(K57="",0,IF(K57=0,0,IF(K57=1,SUMIF('[1]Комплексный'!$C$35:$C$45,MAX('[1]Комплексный'!$B$10:$B$24),'[1]Комплексный'!$D$35:$D$45),IF(K57=2,SUMIF('[1]Комплексный'!$C$35:$C$45,MAX('[1]Комплексный'!$B$10:$B$24),'[1]Комплексный'!$E$35:$E$45),IF(K57=3,SUMIF('[1]Комплексный'!$C$35:$C$45,MAX('[1]Комплексный'!$B$10:$B$24),'[1]Комплексный'!$F$35:$F$45),IF(K57&gt;3,SUMIF('[1]Комплексный'!$C$35:$C$45,MAX('[1]Комплексный'!$B$10:$B$24),'[1]Комплексный'!$G$35:$G$45)))))))</f>
        <v>0</v>
      </c>
      <c r="V57" s="56">
        <f>IF(M57="",0,IF(M57=0,0,IF(M57=1,SUMIF('[1]Комплексный'!$C$35:$C$45,MAX('[1]Комплексный'!$B$10:$B$24),'[1]Комплексный'!$D$35:$D$45),IF(M57=2,SUMIF('[1]Комплексный'!$C$35:$C$45,MAX('[1]Комплексный'!$B$10:$B$24),'[1]Комплексный'!$E$35:$E$45),IF(M57=3,SUMIF('[1]Комплексный'!$C$35:$C$45,MAX('[1]Комплексный'!$B$10:$B$24),'[1]Комплексный'!$F$35:$F$45),IF(M57&gt;3,SUMIF('[1]Комплексный'!$C$35:$C$45,MAX('[1]Комплексный'!$B$10:$B$24),'[1]Комплексный'!$G$35:$G$45)))))))</f>
        <v>0</v>
      </c>
      <c r="W57" s="56">
        <f>IF(P57="",0,IF(P57=0,0,IF(P57=1,SUMIF('[1]Комплексный'!$C$35:$C$45,MAX('[1]Комплексный'!$B$10:$B$24),'[1]Комплексный'!$D$35:$D$45),IF(P57=2,SUMIF('[1]Комплексный'!$C$35:$C$45,MAX('[1]Комплексный'!$B$10:$B$24),'[1]Комплексный'!$E$35:$E$45),IF(P57=3,SUMIF('[1]Комплексный'!$C$35:$C$45,MAX('[1]Комплексный'!$B$10:$B$24),'[1]Комплексный'!$F$35:$F$45),IF(P57&gt;3,SUMIF('[1]Комплексный'!$C$35:$C$45,MAX('[1]Комплексный'!$B$10:$B$24),'[1]Комплексный'!$G$35:$G$45)))))))</f>
        <v>0</v>
      </c>
      <c r="X57" s="56">
        <f t="shared" si="2"/>
        <v>0</v>
      </c>
    </row>
    <row r="58" spans="1:24" ht="62.25" customHeight="1" hidden="1">
      <c r="A58" s="28" t="str">
        <f t="shared" si="0"/>
        <v>z</v>
      </c>
      <c r="B58" s="33">
        <v>11</v>
      </c>
      <c r="C58" s="34">
        <f>_xlfn.IFERROR(VLOOKUP(B58,'[1]Многоборье'!$E$39:$T$71,3,FALSE),"")</f>
      </c>
      <c r="D58" s="34">
        <f>_xlfn.IFERROR(VLOOKUP(B58,'[1]Многоборье'!$E$40:$T$71,4,FALSE),"")</f>
      </c>
      <c r="E58" s="35">
        <f>_xlfn.IFERROR(VLOOKUP(B58,'[1]Многоборье'!$E$40:$T$71,5,FALSE),"")</f>
      </c>
      <c r="F58" s="34">
        <f>_xlfn.IFERROR(VLOOKUP(B58,'[1]Многоборье'!$E$40:$T$71,6,FALSE),"")</f>
      </c>
      <c r="G58" s="36">
        <f>_xlfn.IFERROR(VLOOKUP(B58,'[1]Многоборье'!$E$40:$T$71,7,FALSE),"")</f>
      </c>
      <c r="H58" s="36">
        <f>_xlfn.IFERROR(VLOOKUP(B58,'[1]Многоборье'!$E$40:$T$71,8,FALSE),"")</f>
      </c>
      <c r="I58" s="36">
        <f>_xlfn.IFERROR(VLOOKUP(B58,'[1]Многоборье'!$E$40:$T$71,9,FALSE),"")</f>
      </c>
      <c r="J58" s="36">
        <f>_xlfn.IFERROR(VLOOKUP(B58,'[1]Многоборье'!$E$40:$T$71,10,FALSE),"")</f>
      </c>
      <c r="K58" s="36">
        <f>_xlfn.IFERROR(VLOOKUP(B58,'[1]Многоборье'!$E$40:$T$71,11,FALSE),"")</f>
      </c>
      <c r="L58" s="36">
        <f>_xlfn.IFERROR(VLOOKUP(B58,'[1]Многоборье'!$E$40:$T$71,12,FALSE),"")</f>
      </c>
      <c r="M58" s="36">
        <f>_xlfn.IFERROR(VLOOKUP(B58,'[1]Многоборье'!$E$40:$T$71,13,FALSE),"")</f>
      </c>
      <c r="N58" s="36">
        <f>_xlfn.IFERROR(VLOOKUP(B58,'[1]Многоборье'!$E$40:$T$71,14,FALSE),"")</f>
      </c>
      <c r="O58" s="52">
        <f>_xlfn.IFERROR(VLOOKUP(B58,'[1]Многоборье'!$E$40:$T$71,15,FALSE),"")</f>
      </c>
      <c r="P58" s="52">
        <f t="shared" si="4"/>
      </c>
      <c r="Q58" s="36">
        <f>IF($C$53="","",_xlfn.IFERROR(IF(HLOOKUP('[1]Соревнования'!$B$11,'[1]Разряды'!$A$3:$AD$13,P58+1,FALSE)=0,"",HLOOKUP('[1]Соревнования'!$B$11,'[1]Разряды'!$A$3:$AD$13,P58+1,FALSE)),""))</f>
      </c>
      <c r="S58" s="56">
        <f>IF(G58="",0,IF(G58=0,0,IF(G58=1,SUMIF('[1]Комплексный'!$C$35:$C$45,MAX('[1]Комплексный'!$B$10:$B$24),'[1]Комплексный'!$D$35:$D$45),IF(G58=2,SUMIF('[1]Комплексный'!$C$35:$C$45,MAX('[1]Комплексный'!$B$10:$B$24),'[1]Комплексный'!$E$35:$E$45),IF(G58=3,SUMIF('[1]Комплексный'!$C$35:$C$45,MAX('[1]Комплексный'!$B$10:$B$24),'[1]Комплексный'!$F$35:$F$45),IF(G58&gt;3,SUMIF('[1]Комплексный'!$C$35:$C$45,MAX('[1]Комплексный'!$B$10:$B$24),'[1]Комплексный'!$G$35:$G$45)))))))</f>
        <v>0</v>
      </c>
      <c r="T58" s="56">
        <f>IF(I58="",0,IF(I58=0,0,IF(I58=1,SUMIF('[1]Комплексный'!$C$35:$C$45,MAX('[1]Комплексный'!$B$10:$B$24),'[1]Комплексный'!$D$35:$D$45),IF(I58=2,SUMIF('[1]Комплексный'!$C$35:$C$45,MAX('[1]Комплексный'!$B$10:$B$24),'[1]Комплексный'!$E$35:$E$45),IF(I58=3,SUMIF('[1]Комплексный'!$C$35:$C$45,MAX('[1]Комплексный'!$B$10:$B$24),'[1]Комплексный'!$F$35:$F$45),IF(I58&gt;3,SUMIF('[1]Комплексный'!$C$35:$C$45,MAX('[1]Комплексный'!$B$10:$B$24),'[1]Комплексный'!$G$35:$G$45)))))))</f>
        <v>0</v>
      </c>
      <c r="U58" s="56">
        <f>IF(K58="",0,IF(K58=0,0,IF(K58=1,SUMIF('[1]Комплексный'!$C$35:$C$45,MAX('[1]Комплексный'!$B$10:$B$24),'[1]Комплексный'!$D$35:$D$45),IF(K58=2,SUMIF('[1]Комплексный'!$C$35:$C$45,MAX('[1]Комплексный'!$B$10:$B$24),'[1]Комплексный'!$E$35:$E$45),IF(K58=3,SUMIF('[1]Комплексный'!$C$35:$C$45,MAX('[1]Комплексный'!$B$10:$B$24),'[1]Комплексный'!$F$35:$F$45),IF(K58&gt;3,SUMIF('[1]Комплексный'!$C$35:$C$45,MAX('[1]Комплексный'!$B$10:$B$24),'[1]Комплексный'!$G$35:$G$45)))))))</f>
        <v>0</v>
      </c>
      <c r="V58" s="56">
        <f>IF(M58="",0,IF(M58=0,0,IF(M58=1,SUMIF('[1]Комплексный'!$C$35:$C$45,MAX('[1]Комплексный'!$B$10:$B$24),'[1]Комплексный'!$D$35:$D$45),IF(M58=2,SUMIF('[1]Комплексный'!$C$35:$C$45,MAX('[1]Комплексный'!$B$10:$B$24),'[1]Комплексный'!$E$35:$E$45),IF(M58=3,SUMIF('[1]Комплексный'!$C$35:$C$45,MAX('[1]Комплексный'!$B$10:$B$24),'[1]Комплексный'!$F$35:$F$45),IF(M58&gt;3,SUMIF('[1]Комплексный'!$C$35:$C$45,MAX('[1]Комплексный'!$B$10:$B$24),'[1]Комплексный'!$G$35:$G$45)))))))</f>
        <v>0</v>
      </c>
      <c r="W58" s="56">
        <f>IF(P58="",0,IF(P58=0,0,IF(P58=1,SUMIF('[1]Комплексный'!$C$35:$C$45,MAX('[1]Комплексный'!$B$10:$B$24),'[1]Комплексный'!$D$35:$D$45),IF(P58=2,SUMIF('[1]Комплексный'!$C$35:$C$45,MAX('[1]Комплексный'!$B$10:$B$24),'[1]Комплексный'!$E$35:$E$45),IF(P58=3,SUMIF('[1]Комплексный'!$C$35:$C$45,MAX('[1]Комплексный'!$B$10:$B$24),'[1]Комплексный'!$F$35:$F$45),IF(P58&gt;3,SUMIF('[1]Комплексный'!$C$35:$C$45,MAX('[1]Комплексный'!$B$10:$B$24),'[1]Комплексный'!$G$35:$G$45)))))))</f>
        <v>0</v>
      </c>
      <c r="X58" s="56">
        <f t="shared" si="2"/>
        <v>0</v>
      </c>
    </row>
    <row r="59" spans="1:24" ht="62.25" customHeight="1" hidden="1">
      <c r="A59" s="28" t="str">
        <f t="shared" si="0"/>
        <v>z</v>
      </c>
      <c r="B59" s="33">
        <v>12</v>
      </c>
      <c r="C59" s="34">
        <f>_xlfn.IFERROR(VLOOKUP(B59,'[1]Многоборье'!$E$39:$T$71,3,FALSE),"")</f>
      </c>
      <c r="D59" s="34">
        <f>_xlfn.IFERROR(VLOOKUP(B59,'[1]Многоборье'!$E$40:$T$71,4,FALSE),"")</f>
      </c>
      <c r="E59" s="35">
        <f>_xlfn.IFERROR(VLOOKUP(B59,'[1]Многоборье'!$E$40:$T$71,5,FALSE),"")</f>
      </c>
      <c r="F59" s="34">
        <f>_xlfn.IFERROR(VLOOKUP(B59,'[1]Многоборье'!$E$40:$T$71,6,FALSE),"")</f>
      </c>
      <c r="G59" s="36">
        <f>_xlfn.IFERROR(VLOOKUP(B59,'[1]Многоборье'!$E$40:$T$71,7,FALSE),"")</f>
      </c>
      <c r="H59" s="36">
        <f>_xlfn.IFERROR(VLOOKUP(B59,'[1]Многоборье'!$E$40:$T$71,8,FALSE),"")</f>
      </c>
      <c r="I59" s="36">
        <f>_xlfn.IFERROR(VLOOKUP(B59,'[1]Многоборье'!$E$40:$T$71,9,FALSE),"")</f>
      </c>
      <c r="J59" s="36">
        <f>_xlfn.IFERROR(VLOOKUP(B59,'[1]Многоборье'!$E$40:$T$71,10,FALSE),"")</f>
      </c>
      <c r="K59" s="36">
        <f>_xlfn.IFERROR(VLOOKUP(B59,'[1]Многоборье'!$E$40:$T$71,11,FALSE),"")</f>
      </c>
      <c r="L59" s="36">
        <f>_xlfn.IFERROR(VLOOKUP(B59,'[1]Многоборье'!$E$40:$T$71,12,FALSE),"")</f>
      </c>
      <c r="M59" s="36">
        <f>_xlfn.IFERROR(VLOOKUP(B59,'[1]Многоборье'!$E$40:$T$71,13,FALSE),"")</f>
      </c>
      <c r="N59" s="36">
        <f>_xlfn.IFERROR(VLOOKUP(B59,'[1]Многоборье'!$E$40:$T$71,14,FALSE),"")</f>
      </c>
      <c r="O59" s="52">
        <f>_xlfn.IFERROR(VLOOKUP(B59,'[1]Многоборье'!$E$40:$T$71,15,FALSE),"")</f>
      </c>
      <c r="P59" s="52">
        <f t="shared" si="4"/>
      </c>
      <c r="Q59" s="36">
        <f>IF($C$53="","",_xlfn.IFERROR(IF(HLOOKUP('[1]Соревнования'!$B$11,'[1]Разряды'!$A$3:$AD$13,P59+1,FALSE)=0,"",HLOOKUP('[1]Соревнования'!$B$11,'[1]Разряды'!$A$3:$AD$13,P59+1,FALSE)),""))</f>
      </c>
      <c r="S59" s="56">
        <f>IF(G59="",0,IF(G59=0,0,IF(G59=1,SUMIF('[1]Комплексный'!$C$35:$C$45,MAX('[1]Комплексный'!$B$10:$B$24),'[1]Комплексный'!$D$35:$D$45),IF(G59=2,SUMIF('[1]Комплексный'!$C$35:$C$45,MAX('[1]Комплексный'!$B$10:$B$24),'[1]Комплексный'!$E$35:$E$45),IF(G59=3,SUMIF('[1]Комплексный'!$C$35:$C$45,MAX('[1]Комплексный'!$B$10:$B$24),'[1]Комплексный'!$F$35:$F$45),IF(G59&gt;3,SUMIF('[1]Комплексный'!$C$35:$C$45,MAX('[1]Комплексный'!$B$10:$B$24),'[1]Комплексный'!$G$35:$G$45)))))))</f>
        <v>0</v>
      </c>
      <c r="T59" s="56">
        <f>IF(I59="",0,IF(I59=0,0,IF(I59=1,SUMIF('[1]Комплексный'!$C$35:$C$45,MAX('[1]Комплексный'!$B$10:$B$24),'[1]Комплексный'!$D$35:$D$45),IF(I59=2,SUMIF('[1]Комплексный'!$C$35:$C$45,MAX('[1]Комплексный'!$B$10:$B$24),'[1]Комплексный'!$E$35:$E$45),IF(I59=3,SUMIF('[1]Комплексный'!$C$35:$C$45,MAX('[1]Комплексный'!$B$10:$B$24),'[1]Комплексный'!$F$35:$F$45),IF(I59&gt;3,SUMIF('[1]Комплексный'!$C$35:$C$45,MAX('[1]Комплексный'!$B$10:$B$24),'[1]Комплексный'!$G$35:$G$45)))))))</f>
        <v>0</v>
      </c>
      <c r="U59" s="56">
        <f>IF(K59="",0,IF(K59=0,0,IF(K59=1,SUMIF('[1]Комплексный'!$C$35:$C$45,MAX('[1]Комплексный'!$B$10:$B$24),'[1]Комплексный'!$D$35:$D$45),IF(K59=2,SUMIF('[1]Комплексный'!$C$35:$C$45,MAX('[1]Комплексный'!$B$10:$B$24),'[1]Комплексный'!$E$35:$E$45),IF(K59=3,SUMIF('[1]Комплексный'!$C$35:$C$45,MAX('[1]Комплексный'!$B$10:$B$24),'[1]Комплексный'!$F$35:$F$45),IF(K59&gt;3,SUMIF('[1]Комплексный'!$C$35:$C$45,MAX('[1]Комплексный'!$B$10:$B$24),'[1]Комплексный'!$G$35:$G$45)))))))</f>
        <v>0</v>
      </c>
      <c r="V59" s="56">
        <f>IF(M59="",0,IF(M59=0,0,IF(M59=1,SUMIF('[1]Комплексный'!$C$35:$C$45,MAX('[1]Комплексный'!$B$10:$B$24),'[1]Комплексный'!$D$35:$D$45),IF(M59=2,SUMIF('[1]Комплексный'!$C$35:$C$45,MAX('[1]Комплексный'!$B$10:$B$24),'[1]Комплексный'!$E$35:$E$45),IF(M59=3,SUMIF('[1]Комплексный'!$C$35:$C$45,MAX('[1]Комплексный'!$B$10:$B$24),'[1]Комплексный'!$F$35:$F$45),IF(M59&gt;3,SUMIF('[1]Комплексный'!$C$35:$C$45,MAX('[1]Комплексный'!$B$10:$B$24),'[1]Комплексный'!$G$35:$G$45)))))))</f>
        <v>0</v>
      </c>
      <c r="W59" s="56">
        <f>IF(P59="",0,IF(P59=0,0,IF(P59=1,SUMIF('[1]Комплексный'!$C$35:$C$45,MAX('[1]Комплексный'!$B$10:$B$24),'[1]Комплексный'!$D$35:$D$45),IF(P59=2,SUMIF('[1]Комплексный'!$C$35:$C$45,MAX('[1]Комплексный'!$B$10:$B$24),'[1]Комплексный'!$E$35:$E$45),IF(P59=3,SUMIF('[1]Комплексный'!$C$35:$C$45,MAX('[1]Комплексный'!$B$10:$B$24),'[1]Комплексный'!$F$35:$F$45),IF(P59&gt;3,SUMIF('[1]Комплексный'!$C$35:$C$45,MAX('[1]Комплексный'!$B$10:$B$24),'[1]Комплексный'!$G$35:$G$45)))))))</f>
        <v>0</v>
      </c>
      <c r="X59" s="56">
        <f t="shared" si="2"/>
        <v>0</v>
      </c>
    </row>
    <row r="60" spans="1:24" ht="62.25" customHeight="1" hidden="1">
      <c r="A60" s="28" t="str">
        <f t="shared" si="0"/>
        <v>z</v>
      </c>
      <c r="B60" s="33">
        <v>13</v>
      </c>
      <c r="C60" s="34">
        <f>_xlfn.IFERROR(VLOOKUP(B60,'[1]Многоборье'!$E$39:$T$71,3,FALSE),"")</f>
      </c>
      <c r="D60" s="34">
        <f>_xlfn.IFERROR(VLOOKUP(B60,'[1]Многоборье'!$E$40:$T$71,4,FALSE),"")</f>
      </c>
      <c r="E60" s="35">
        <f>_xlfn.IFERROR(VLOOKUP(B60,'[1]Многоборье'!$E$40:$T$71,5,FALSE),"")</f>
      </c>
      <c r="F60" s="34">
        <f>_xlfn.IFERROR(VLOOKUP(B60,'[1]Многоборье'!$E$40:$T$71,6,FALSE),"")</f>
      </c>
      <c r="G60" s="36">
        <f>_xlfn.IFERROR(VLOOKUP(B60,'[1]Многоборье'!$E$40:$T$71,7,FALSE),"")</f>
      </c>
      <c r="H60" s="36">
        <f>_xlfn.IFERROR(VLOOKUP(B60,'[1]Многоборье'!$E$40:$T$71,8,FALSE),"")</f>
      </c>
      <c r="I60" s="36">
        <f>_xlfn.IFERROR(VLOOKUP(B60,'[1]Многоборье'!$E$40:$T$71,9,FALSE),"")</f>
      </c>
      <c r="J60" s="36">
        <f>_xlfn.IFERROR(VLOOKUP(B60,'[1]Многоборье'!$E$40:$T$71,10,FALSE),"")</f>
      </c>
      <c r="K60" s="36">
        <f>_xlfn.IFERROR(VLOOKUP(B60,'[1]Многоборье'!$E$40:$T$71,11,FALSE),"")</f>
      </c>
      <c r="L60" s="36">
        <f>_xlfn.IFERROR(VLOOKUP(B60,'[1]Многоборье'!$E$40:$T$71,12,FALSE),"")</f>
      </c>
      <c r="M60" s="36">
        <f>_xlfn.IFERROR(VLOOKUP(B60,'[1]Многоборье'!$E$40:$T$71,13,FALSE),"")</f>
      </c>
      <c r="N60" s="36">
        <f>_xlfn.IFERROR(VLOOKUP(B60,'[1]Многоборье'!$E$40:$T$71,14,FALSE),"")</f>
      </c>
      <c r="O60" s="52">
        <f>_xlfn.IFERROR(VLOOKUP(B60,'[1]Многоборье'!$E$40:$T$71,15,FALSE),"")</f>
      </c>
      <c r="P60" s="52">
        <f t="shared" si="4"/>
      </c>
      <c r="Q60" s="36">
        <f>IF($C$53="","",_xlfn.IFERROR(IF(HLOOKUP('[1]Соревнования'!$B$11,'[1]Разряды'!$A$3:$AD$13,P60+1,FALSE)=0,"",HLOOKUP('[1]Соревнования'!$B$11,'[1]Разряды'!$A$3:$AD$13,P60+1,FALSE)),""))</f>
      </c>
      <c r="S60" s="56">
        <f>IF(G60="",0,IF(G60=0,0,IF(G60=1,SUMIF('[1]Комплексный'!$C$35:$C$45,MAX('[1]Комплексный'!$B$10:$B$24),'[1]Комплексный'!$D$35:$D$45),IF(G60=2,SUMIF('[1]Комплексный'!$C$35:$C$45,MAX('[1]Комплексный'!$B$10:$B$24),'[1]Комплексный'!$E$35:$E$45),IF(G60=3,SUMIF('[1]Комплексный'!$C$35:$C$45,MAX('[1]Комплексный'!$B$10:$B$24),'[1]Комплексный'!$F$35:$F$45),IF(G60&gt;3,SUMIF('[1]Комплексный'!$C$35:$C$45,MAX('[1]Комплексный'!$B$10:$B$24),'[1]Комплексный'!$G$35:$G$45)))))))</f>
        <v>0</v>
      </c>
      <c r="T60" s="56">
        <f>IF(I60="",0,IF(I60=0,0,IF(I60=1,SUMIF('[1]Комплексный'!$C$35:$C$45,MAX('[1]Комплексный'!$B$10:$B$24),'[1]Комплексный'!$D$35:$D$45),IF(I60=2,SUMIF('[1]Комплексный'!$C$35:$C$45,MAX('[1]Комплексный'!$B$10:$B$24),'[1]Комплексный'!$E$35:$E$45),IF(I60=3,SUMIF('[1]Комплексный'!$C$35:$C$45,MAX('[1]Комплексный'!$B$10:$B$24),'[1]Комплексный'!$F$35:$F$45),IF(I60&gt;3,SUMIF('[1]Комплексный'!$C$35:$C$45,MAX('[1]Комплексный'!$B$10:$B$24),'[1]Комплексный'!$G$35:$G$45)))))))</f>
        <v>0</v>
      </c>
      <c r="U60" s="56">
        <f>IF(K60="",0,IF(K60=0,0,IF(K60=1,SUMIF('[1]Комплексный'!$C$35:$C$45,MAX('[1]Комплексный'!$B$10:$B$24),'[1]Комплексный'!$D$35:$D$45),IF(K60=2,SUMIF('[1]Комплексный'!$C$35:$C$45,MAX('[1]Комплексный'!$B$10:$B$24),'[1]Комплексный'!$E$35:$E$45),IF(K60=3,SUMIF('[1]Комплексный'!$C$35:$C$45,MAX('[1]Комплексный'!$B$10:$B$24),'[1]Комплексный'!$F$35:$F$45),IF(K60&gt;3,SUMIF('[1]Комплексный'!$C$35:$C$45,MAX('[1]Комплексный'!$B$10:$B$24),'[1]Комплексный'!$G$35:$G$45)))))))</f>
        <v>0</v>
      </c>
      <c r="V60" s="56">
        <f>IF(M60="",0,IF(M60=0,0,IF(M60=1,SUMIF('[1]Комплексный'!$C$35:$C$45,MAX('[1]Комплексный'!$B$10:$B$24),'[1]Комплексный'!$D$35:$D$45),IF(M60=2,SUMIF('[1]Комплексный'!$C$35:$C$45,MAX('[1]Комплексный'!$B$10:$B$24),'[1]Комплексный'!$E$35:$E$45),IF(M60=3,SUMIF('[1]Комплексный'!$C$35:$C$45,MAX('[1]Комплексный'!$B$10:$B$24),'[1]Комплексный'!$F$35:$F$45),IF(M60&gt;3,SUMIF('[1]Комплексный'!$C$35:$C$45,MAX('[1]Комплексный'!$B$10:$B$24),'[1]Комплексный'!$G$35:$G$45)))))))</f>
        <v>0</v>
      </c>
      <c r="W60" s="56">
        <f>IF(P60="",0,IF(P60=0,0,IF(P60=1,SUMIF('[1]Комплексный'!$C$35:$C$45,MAX('[1]Комплексный'!$B$10:$B$24),'[1]Комплексный'!$D$35:$D$45),IF(P60=2,SUMIF('[1]Комплексный'!$C$35:$C$45,MAX('[1]Комплексный'!$B$10:$B$24),'[1]Комплексный'!$E$35:$E$45),IF(P60=3,SUMIF('[1]Комплексный'!$C$35:$C$45,MAX('[1]Комплексный'!$B$10:$B$24),'[1]Комплексный'!$F$35:$F$45),IF(P60&gt;3,SUMIF('[1]Комплексный'!$C$35:$C$45,MAX('[1]Комплексный'!$B$10:$B$24),'[1]Комплексный'!$G$35:$G$45)))))))</f>
        <v>0</v>
      </c>
      <c r="X60" s="56">
        <f t="shared" si="2"/>
        <v>0</v>
      </c>
    </row>
    <row r="61" spans="1:24" ht="62.25" customHeight="1" hidden="1">
      <c r="A61" s="28" t="str">
        <f t="shared" si="0"/>
        <v>z</v>
      </c>
      <c r="B61" s="33">
        <v>14</v>
      </c>
      <c r="C61" s="34">
        <f>_xlfn.IFERROR(VLOOKUP(B61,'[1]Многоборье'!$E$39:$T$71,3,FALSE),"")</f>
      </c>
      <c r="D61" s="34">
        <f>_xlfn.IFERROR(VLOOKUP(B61,'[1]Многоборье'!$E$40:$T$71,4,FALSE),"")</f>
      </c>
      <c r="E61" s="35">
        <f>_xlfn.IFERROR(VLOOKUP(B61,'[1]Многоборье'!$E$40:$T$71,5,FALSE),"")</f>
      </c>
      <c r="F61" s="34">
        <f>_xlfn.IFERROR(VLOOKUP(B61,'[1]Многоборье'!$E$40:$T$71,6,FALSE),"")</f>
      </c>
      <c r="G61" s="36">
        <f>_xlfn.IFERROR(VLOOKUP(B61,'[1]Многоборье'!$E$40:$T$71,7,FALSE),"")</f>
      </c>
      <c r="H61" s="36">
        <f>_xlfn.IFERROR(VLOOKUP(B61,'[1]Многоборье'!$E$40:$T$71,8,FALSE),"")</f>
      </c>
      <c r="I61" s="36">
        <f>_xlfn.IFERROR(VLOOKUP(B61,'[1]Многоборье'!$E$40:$T$71,9,FALSE),"")</f>
      </c>
      <c r="J61" s="36">
        <f>_xlfn.IFERROR(VLOOKUP(B61,'[1]Многоборье'!$E$40:$T$71,10,FALSE),"")</f>
      </c>
      <c r="K61" s="36">
        <f>_xlfn.IFERROR(VLOOKUP(B61,'[1]Многоборье'!$E$40:$T$71,11,FALSE),"")</f>
      </c>
      <c r="L61" s="36">
        <f>_xlfn.IFERROR(VLOOKUP(B61,'[1]Многоборье'!$E$40:$T$71,12,FALSE),"")</f>
      </c>
      <c r="M61" s="36">
        <f>_xlfn.IFERROR(VLOOKUP(B61,'[1]Многоборье'!$E$40:$T$71,13,FALSE),"")</f>
      </c>
      <c r="N61" s="36">
        <f>_xlfn.IFERROR(VLOOKUP(B61,'[1]Многоборье'!$E$40:$T$71,14,FALSE),"")</f>
      </c>
      <c r="O61" s="52">
        <f>_xlfn.IFERROR(VLOOKUP(B61,'[1]Многоборье'!$E$40:$T$71,15,FALSE),"")</f>
      </c>
      <c r="P61" s="52">
        <f t="shared" si="4"/>
      </c>
      <c r="Q61" s="36">
        <f>IF($C$53="","",_xlfn.IFERROR(IF(HLOOKUP('[1]Соревнования'!$B$11,'[1]Разряды'!$A$3:$AD$13,P61+1,FALSE)=0,"",HLOOKUP('[1]Соревнования'!$B$11,'[1]Разряды'!$A$3:$AD$13,P61+1,FALSE)),""))</f>
      </c>
      <c r="S61" s="56">
        <f>IF(G61="",0,IF(G61=0,0,IF(G61=1,SUMIF('[1]Комплексный'!$C$35:$C$45,MAX('[1]Комплексный'!$B$10:$B$24),'[1]Комплексный'!$D$35:$D$45),IF(G61=2,SUMIF('[1]Комплексный'!$C$35:$C$45,MAX('[1]Комплексный'!$B$10:$B$24),'[1]Комплексный'!$E$35:$E$45),IF(G61=3,SUMIF('[1]Комплексный'!$C$35:$C$45,MAX('[1]Комплексный'!$B$10:$B$24),'[1]Комплексный'!$F$35:$F$45),IF(G61&gt;3,SUMIF('[1]Комплексный'!$C$35:$C$45,MAX('[1]Комплексный'!$B$10:$B$24),'[1]Комплексный'!$G$35:$G$45)))))))</f>
        <v>0</v>
      </c>
      <c r="T61" s="56">
        <f>IF(I61="",0,IF(I61=0,0,IF(I61=1,SUMIF('[1]Комплексный'!$C$35:$C$45,MAX('[1]Комплексный'!$B$10:$B$24),'[1]Комплексный'!$D$35:$D$45),IF(I61=2,SUMIF('[1]Комплексный'!$C$35:$C$45,MAX('[1]Комплексный'!$B$10:$B$24),'[1]Комплексный'!$E$35:$E$45),IF(I61=3,SUMIF('[1]Комплексный'!$C$35:$C$45,MAX('[1]Комплексный'!$B$10:$B$24),'[1]Комплексный'!$F$35:$F$45),IF(I61&gt;3,SUMIF('[1]Комплексный'!$C$35:$C$45,MAX('[1]Комплексный'!$B$10:$B$24),'[1]Комплексный'!$G$35:$G$45)))))))</f>
        <v>0</v>
      </c>
      <c r="U61" s="56">
        <f>IF(K61="",0,IF(K61=0,0,IF(K61=1,SUMIF('[1]Комплексный'!$C$35:$C$45,MAX('[1]Комплексный'!$B$10:$B$24),'[1]Комплексный'!$D$35:$D$45),IF(K61=2,SUMIF('[1]Комплексный'!$C$35:$C$45,MAX('[1]Комплексный'!$B$10:$B$24),'[1]Комплексный'!$E$35:$E$45),IF(K61=3,SUMIF('[1]Комплексный'!$C$35:$C$45,MAX('[1]Комплексный'!$B$10:$B$24),'[1]Комплексный'!$F$35:$F$45),IF(K61&gt;3,SUMIF('[1]Комплексный'!$C$35:$C$45,MAX('[1]Комплексный'!$B$10:$B$24),'[1]Комплексный'!$G$35:$G$45)))))))</f>
        <v>0</v>
      </c>
      <c r="V61" s="56">
        <f>IF(M61="",0,IF(M61=0,0,IF(M61=1,SUMIF('[1]Комплексный'!$C$35:$C$45,MAX('[1]Комплексный'!$B$10:$B$24),'[1]Комплексный'!$D$35:$D$45),IF(M61=2,SUMIF('[1]Комплексный'!$C$35:$C$45,MAX('[1]Комплексный'!$B$10:$B$24),'[1]Комплексный'!$E$35:$E$45),IF(M61=3,SUMIF('[1]Комплексный'!$C$35:$C$45,MAX('[1]Комплексный'!$B$10:$B$24),'[1]Комплексный'!$F$35:$F$45),IF(M61&gt;3,SUMIF('[1]Комплексный'!$C$35:$C$45,MAX('[1]Комплексный'!$B$10:$B$24),'[1]Комплексный'!$G$35:$G$45)))))))</f>
        <v>0</v>
      </c>
      <c r="W61" s="56">
        <f>IF(P61="",0,IF(P61=0,0,IF(P61=1,SUMIF('[1]Комплексный'!$C$35:$C$45,MAX('[1]Комплексный'!$B$10:$B$24),'[1]Комплексный'!$D$35:$D$45),IF(P61=2,SUMIF('[1]Комплексный'!$C$35:$C$45,MAX('[1]Комплексный'!$B$10:$B$24),'[1]Комплексный'!$E$35:$E$45),IF(P61=3,SUMIF('[1]Комплексный'!$C$35:$C$45,MAX('[1]Комплексный'!$B$10:$B$24),'[1]Комплексный'!$F$35:$F$45),IF(P61&gt;3,SUMIF('[1]Комплексный'!$C$35:$C$45,MAX('[1]Комплексный'!$B$10:$B$24),'[1]Комплексный'!$G$35:$G$45)))))))</f>
        <v>0</v>
      </c>
      <c r="X61" s="56">
        <f t="shared" si="2"/>
        <v>0</v>
      </c>
    </row>
    <row r="62" spans="1:24" ht="62.25" customHeight="1" hidden="1">
      <c r="A62" s="28" t="str">
        <f t="shared" si="0"/>
        <v>z</v>
      </c>
      <c r="B62" s="33">
        <v>15</v>
      </c>
      <c r="C62" s="34">
        <f>_xlfn.IFERROR(VLOOKUP(B62,'[1]Многоборье'!$E$39:$T$71,3,FALSE),"")</f>
      </c>
      <c r="D62" s="34">
        <f>_xlfn.IFERROR(VLOOKUP(B62,'[1]Многоборье'!$E$40:$T$71,4,FALSE),"")</f>
      </c>
      <c r="E62" s="35">
        <f>_xlfn.IFERROR(VLOOKUP(B62,'[1]Многоборье'!$E$40:$T$71,5,FALSE),"")</f>
      </c>
      <c r="F62" s="34">
        <f>_xlfn.IFERROR(VLOOKUP(B62,'[1]Многоборье'!$E$40:$T$71,6,FALSE),"")</f>
      </c>
      <c r="G62" s="36">
        <f>_xlfn.IFERROR(VLOOKUP(B62,'[1]Многоборье'!$E$40:$T$71,7,FALSE),"")</f>
      </c>
      <c r="H62" s="36">
        <f>_xlfn.IFERROR(VLOOKUP(B62,'[1]Многоборье'!$E$40:$T$71,8,FALSE),"")</f>
      </c>
      <c r="I62" s="36">
        <f>_xlfn.IFERROR(VLOOKUP(B62,'[1]Многоборье'!$E$40:$T$71,9,FALSE),"")</f>
      </c>
      <c r="J62" s="36">
        <f>_xlfn.IFERROR(VLOOKUP(B62,'[1]Многоборье'!$E$40:$T$71,10,FALSE),"")</f>
      </c>
      <c r="K62" s="36">
        <f>_xlfn.IFERROR(VLOOKUP(B62,'[1]Многоборье'!$E$40:$T$71,11,FALSE),"")</f>
      </c>
      <c r="L62" s="36">
        <f>_xlfn.IFERROR(VLOOKUP(B62,'[1]Многоборье'!$E$40:$T$71,12,FALSE),"")</f>
      </c>
      <c r="M62" s="36">
        <f>_xlfn.IFERROR(VLOOKUP(B62,'[1]Многоборье'!$E$40:$T$71,13,FALSE),"")</f>
      </c>
      <c r="N62" s="36">
        <f>_xlfn.IFERROR(VLOOKUP(B62,'[1]Многоборье'!$E$40:$T$71,14,FALSE),"")</f>
      </c>
      <c r="O62" s="52">
        <f>_xlfn.IFERROR(VLOOKUP(B62,'[1]Многоборье'!$E$40:$T$71,15,FALSE),"")</f>
      </c>
      <c r="P62" s="52">
        <f t="shared" si="4"/>
      </c>
      <c r="Q62" s="36">
        <f>IF($C$53="","",_xlfn.IFERROR(IF(HLOOKUP('[1]Соревнования'!$B$11,'[1]Разряды'!$A$3:$AD$13,P62+1,FALSE)=0,"",HLOOKUP('[1]Соревнования'!$B$11,'[1]Разряды'!$A$3:$AD$13,P62+1,FALSE)),""))</f>
      </c>
      <c r="S62" s="56">
        <f>IF(G62="",0,IF(G62=0,0,IF(G62=1,SUMIF('[1]Комплексный'!$C$35:$C$45,MAX('[1]Комплексный'!$B$10:$B$24),'[1]Комплексный'!$D$35:$D$45),IF(G62=2,SUMIF('[1]Комплексный'!$C$35:$C$45,MAX('[1]Комплексный'!$B$10:$B$24),'[1]Комплексный'!$E$35:$E$45),IF(G62=3,SUMIF('[1]Комплексный'!$C$35:$C$45,MAX('[1]Комплексный'!$B$10:$B$24),'[1]Комплексный'!$F$35:$F$45),IF(G62&gt;3,SUMIF('[1]Комплексный'!$C$35:$C$45,MAX('[1]Комплексный'!$B$10:$B$24),'[1]Комплексный'!$G$35:$G$45)))))))</f>
        <v>0</v>
      </c>
      <c r="T62" s="56">
        <f>IF(I62="",0,IF(I62=0,0,IF(I62=1,SUMIF('[1]Комплексный'!$C$35:$C$45,MAX('[1]Комплексный'!$B$10:$B$24),'[1]Комплексный'!$D$35:$D$45),IF(I62=2,SUMIF('[1]Комплексный'!$C$35:$C$45,MAX('[1]Комплексный'!$B$10:$B$24),'[1]Комплексный'!$E$35:$E$45),IF(I62=3,SUMIF('[1]Комплексный'!$C$35:$C$45,MAX('[1]Комплексный'!$B$10:$B$24),'[1]Комплексный'!$F$35:$F$45),IF(I62&gt;3,SUMIF('[1]Комплексный'!$C$35:$C$45,MAX('[1]Комплексный'!$B$10:$B$24),'[1]Комплексный'!$G$35:$G$45)))))))</f>
        <v>0</v>
      </c>
      <c r="U62" s="56">
        <f>IF(K62="",0,IF(K62=0,0,IF(K62=1,SUMIF('[1]Комплексный'!$C$35:$C$45,MAX('[1]Комплексный'!$B$10:$B$24),'[1]Комплексный'!$D$35:$D$45),IF(K62=2,SUMIF('[1]Комплексный'!$C$35:$C$45,MAX('[1]Комплексный'!$B$10:$B$24),'[1]Комплексный'!$E$35:$E$45),IF(K62=3,SUMIF('[1]Комплексный'!$C$35:$C$45,MAX('[1]Комплексный'!$B$10:$B$24),'[1]Комплексный'!$F$35:$F$45),IF(K62&gt;3,SUMIF('[1]Комплексный'!$C$35:$C$45,MAX('[1]Комплексный'!$B$10:$B$24),'[1]Комплексный'!$G$35:$G$45)))))))</f>
        <v>0</v>
      </c>
      <c r="V62" s="56">
        <f>IF(M62="",0,IF(M62=0,0,IF(M62=1,SUMIF('[1]Комплексный'!$C$35:$C$45,MAX('[1]Комплексный'!$B$10:$B$24),'[1]Комплексный'!$D$35:$D$45),IF(M62=2,SUMIF('[1]Комплексный'!$C$35:$C$45,MAX('[1]Комплексный'!$B$10:$B$24),'[1]Комплексный'!$E$35:$E$45),IF(M62=3,SUMIF('[1]Комплексный'!$C$35:$C$45,MAX('[1]Комплексный'!$B$10:$B$24),'[1]Комплексный'!$F$35:$F$45),IF(M62&gt;3,SUMIF('[1]Комплексный'!$C$35:$C$45,MAX('[1]Комплексный'!$B$10:$B$24),'[1]Комплексный'!$G$35:$G$45)))))))</f>
        <v>0</v>
      </c>
      <c r="W62" s="56">
        <f>IF(P62="",0,IF(P62=0,0,IF(P62=1,SUMIF('[1]Комплексный'!$C$35:$C$45,MAX('[1]Комплексный'!$B$10:$B$24),'[1]Комплексный'!$D$35:$D$45),IF(P62=2,SUMIF('[1]Комплексный'!$C$35:$C$45,MAX('[1]Комплексный'!$B$10:$B$24),'[1]Комплексный'!$E$35:$E$45),IF(P62=3,SUMIF('[1]Комплексный'!$C$35:$C$45,MAX('[1]Комплексный'!$B$10:$B$24),'[1]Комплексный'!$F$35:$F$45),IF(P62&gt;3,SUMIF('[1]Комплексный'!$C$35:$C$45,MAX('[1]Комплексный'!$B$10:$B$24),'[1]Комплексный'!$G$35:$G$45)))))))</f>
        <v>0</v>
      </c>
      <c r="X62" s="56">
        <f t="shared" si="2"/>
        <v>0</v>
      </c>
    </row>
    <row r="63" spans="1:24" ht="62.25" customHeight="1" hidden="1">
      <c r="A63" s="28" t="str">
        <f t="shared" si="0"/>
        <v>z</v>
      </c>
      <c r="B63" s="33">
        <v>16</v>
      </c>
      <c r="C63" s="34">
        <f>_xlfn.IFERROR(VLOOKUP(B63,'[1]Многоборье'!$E$39:$T$71,3,FALSE),"")</f>
      </c>
      <c r="D63" s="34">
        <f>_xlfn.IFERROR(VLOOKUP(B63,'[1]Многоборье'!$E$40:$T$71,4,FALSE),"")</f>
      </c>
      <c r="E63" s="35">
        <f>_xlfn.IFERROR(VLOOKUP(B63,'[1]Многоборье'!$E$40:$T$71,5,FALSE),"")</f>
      </c>
      <c r="F63" s="34">
        <f>_xlfn.IFERROR(VLOOKUP(B63,'[1]Многоборье'!$E$40:$T$71,6,FALSE),"")</f>
      </c>
      <c r="G63" s="36">
        <f>_xlfn.IFERROR(VLOOKUP(B63,'[1]Многоборье'!$E$40:$T$71,7,FALSE),"")</f>
      </c>
      <c r="H63" s="36">
        <f>_xlfn.IFERROR(VLOOKUP(B63,'[1]Многоборье'!$E$40:$T$71,8,FALSE),"")</f>
      </c>
      <c r="I63" s="36">
        <f>_xlfn.IFERROR(VLOOKUP(B63,'[1]Многоборье'!$E$40:$T$71,9,FALSE),"")</f>
      </c>
      <c r="J63" s="36">
        <f>_xlfn.IFERROR(VLOOKUP(B63,'[1]Многоборье'!$E$40:$T$71,10,FALSE),"")</f>
      </c>
      <c r="K63" s="36">
        <f>_xlfn.IFERROR(VLOOKUP(B63,'[1]Многоборье'!$E$40:$T$71,11,FALSE),"")</f>
      </c>
      <c r="L63" s="36">
        <f>_xlfn.IFERROR(VLOOKUP(B63,'[1]Многоборье'!$E$40:$T$71,12,FALSE),"")</f>
      </c>
      <c r="M63" s="36">
        <f>_xlfn.IFERROR(VLOOKUP(B63,'[1]Многоборье'!$E$40:$T$71,13,FALSE),"")</f>
      </c>
      <c r="N63" s="36">
        <f>_xlfn.IFERROR(VLOOKUP(B63,'[1]Многоборье'!$E$40:$T$71,14,FALSE),"")</f>
      </c>
      <c r="O63" s="52">
        <f>_xlfn.IFERROR(VLOOKUP(B63,'[1]Многоборье'!$E$40:$T$71,15,FALSE),"")</f>
      </c>
      <c r="P63" s="52">
        <f t="shared" si="4"/>
      </c>
      <c r="Q63" s="36">
        <f>IF($C$53="","",_xlfn.IFERROR(IF(HLOOKUP('[1]Соревнования'!$B$11,'[1]Разряды'!$A$3:$AD$13,P63+1,FALSE)=0,"",HLOOKUP('[1]Соревнования'!$B$11,'[1]Разряды'!$A$3:$AD$13,P63+1,FALSE)),""))</f>
      </c>
      <c r="S63" s="56">
        <f>IF(G63="",0,IF(G63=0,0,IF(G63=1,SUMIF('[1]Комплексный'!$C$35:$C$45,MAX('[1]Комплексный'!$B$10:$B$24),'[1]Комплексный'!$D$35:$D$45),IF(G63=2,SUMIF('[1]Комплексный'!$C$35:$C$45,MAX('[1]Комплексный'!$B$10:$B$24),'[1]Комплексный'!$E$35:$E$45),IF(G63=3,SUMIF('[1]Комплексный'!$C$35:$C$45,MAX('[1]Комплексный'!$B$10:$B$24),'[1]Комплексный'!$F$35:$F$45),IF(G63&gt;3,SUMIF('[1]Комплексный'!$C$35:$C$45,MAX('[1]Комплексный'!$B$10:$B$24),'[1]Комплексный'!$G$35:$G$45)))))))</f>
        <v>0</v>
      </c>
      <c r="T63" s="56">
        <f>IF(I63="",0,IF(I63=0,0,IF(I63=1,SUMIF('[1]Комплексный'!$C$35:$C$45,MAX('[1]Комплексный'!$B$10:$B$24),'[1]Комплексный'!$D$35:$D$45),IF(I63=2,SUMIF('[1]Комплексный'!$C$35:$C$45,MAX('[1]Комплексный'!$B$10:$B$24),'[1]Комплексный'!$E$35:$E$45),IF(I63=3,SUMIF('[1]Комплексный'!$C$35:$C$45,MAX('[1]Комплексный'!$B$10:$B$24),'[1]Комплексный'!$F$35:$F$45),IF(I63&gt;3,SUMIF('[1]Комплексный'!$C$35:$C$45,MAX('[1]Комплексный'!$B$10:$B$24),'[1]Комплексный'!$G$35:$G$45)))))))</f>
        <v>0</v>
      </c>
      <c r="U63" s="56">
        <f>IF(K63="",0,IF(K63=0,0,IF(K63=1,SUMIF('[1]Комплексный'!$C$35:$C$45,MAX('[1]Комплексный'!$B$10:$B$24),'[1]Комплексный'!$D$35:$D$45),IF(K63=2,SUMIF('[1]Комплексный'!$C$35:$C$45,MAX('[1]Комплексный'!$B$10:$B$24),'[1]Комплексный'!$E$35:$E$45),IF(K63=3,SUMIF('[1]Комплексный'!$C$35:$C$45,MAX('[1]Комплексный'!$B$10:$B$24),'[1]Комплексный'!$F$35:$F$45),IF(K63&gt;3,SUMIF('[1]Комплексный'!$C$35:$C$45,MAX('[1]Комплексный'!$B$10:$B$24),'[1]Комплексный'!$G$35:$G$45)))))))</f>
        <v>0</v>
      </c>
      <c r="V63" s="56">
        <f>IF(M63="",0,IF(M63=0,0,IF(M63=1,SUMIF('[1]Комплексный'!$C$35:$C$45,MAX('[1]Комплексный'!$B$10:$B$24),'[1]Комплексный'!$D$35:$D$45),IF(M63=2,SUMIF('[1]Комплексный'!$C$35:$C$45,MAX('[1]Комплексный'!$B$10:$B$24),'[1]Комплексный'!$E$35:$E$45),IF(M63=3,SUMIF('[1]Комплексный'!$C$35:$C$45,MAX('[1]Комплексный'!$B$10:$B$24),'[1]Комплексный'!$F$35:$F$45),IF(M63&gt;3,SUMIF('[1]Комплексный'!$C$35:$C$45,MAX('[1]Комплексный'!$B$10:$B$24),'[1]Комплексный'!$G$35:$G$45)))))))</f>
        <v>0</v>
      </c>
      <c r="W63" s="56">
        <f>IF(P63="",0,IF(P63=0,0,IF(P63=1,SUMIF('[1]Комплексный'!$C$35:$C$45,MAX('[1]Комплексный'!$B$10:$B$24),'[1]Комплексный'!$D$35:$D$45),IF(P63=2,SUMIF('[1]Комплексный'!$C$35:$C$45,MAX('[1]Комплексный'!$B$10:$B$24),'[1]Комплексный'!$E$35:$E$45),IF(P63=3,SUMIF('[1]Комплексный'!$C$35:$C$45,MAX('[1]Комплексный'!$B$10:$B$24),'[1]Комплексный'!$F$35:$F$45),IF(P63&gt;3,SUMIF('[1]Комплексный'!$C$35:$C$45,MAX('[1]Комплексный'!$B$10:$B$24),'[1]Комплексный'!$G$35:$G$45)))))))</f>
        <v>0</v>
      </c>
      <c r="X63" s="56">
        <f t="shared" si="2"/>
        <v>0</v>
      </c>
    </row>
    <row r="64" spans="1:24" ht="62.25" customHeight="1" hidden="1">
      <c r="A64" s="28" t="str">
        <f t="shared" si="0"/>
        <v>z</v>
      </c>
      <c r="B64" s="33">
        <v>17</v>
      </c>
      <c r="C64" s="34">
        <f>_xlfn.IFERROR(VLOOKUP(B64,'[1]Многоборье'!$E$39:$T$71,3,FALSE),"")</f>
      </c>
      <c r="D64" s="34">
        <f>_xlfn.IFERROR(VLOOKUP(B64,'[1]Многоборье'!$E$40:$T$71,4,FALSE),"")</f>
      </c>
      <c r="E64" s="35">
        <f>_xlfn.IFERROR(VLOOKUP(B64,'[1]Многоборье'!$E$40:$T$71,5,FALSE),"")</f>
      </c>
      <c r="F64" s="34">
        <f>_xlfn.IFERROR(VLOOKUP(B64,'[1]Многоборье'!$E$40:$T$71,6,FALSE),"")</f>
      </c>
      <c r="G64" s="36">
        <f>_xlfn.IFERROR(VLOOKUP(B64,'[1]Многоборье'!$E$40:$T$71,7,FALSE),"")</f>
      </c>
      <c r="H64" s="36">
        <f>_xlfn.IFERROR(VLOOKUP(B64,'[1]Многоборье'!$E$40:$T$71,8,FALSE),"")</f>
      </c>
      <c r="I64" s="36">
        <f>_xlfn.IFERROR(VLOOKUP(B64,'[1]Многоборье'!$E$40:$T$71,9,FALSE),"")</f>
      </c>
      <c r="J64" s="36">
        <f>_xlfn.IFERROR(VLOOKUP(B64,'[1]Многоборье'!$E$40:$T$71,10,FALSE),"")</f>
      </c>
      <c r="K64" s="36">
        <f>_xlfn.IFERROR(VLOOKUP(B64,'[1]Многоборье'!$E$40:$T$71,11,FALSE),"")</f>
      </c>
      <c r="L64" s="36">
        <f>_xlfn.IFERROR(VLOOKUP(B64,'[1]Многоборье'!$E$40:$T$71,12,FALSE),"")</f>
      </c>
      <c r="M64" s="36">
        <f>_xlfn.IFERROR(VLOOKUP(B64,'[1]Многоборье'!$E$40:$T$71,13,FALSE),"")</f>
      </c>
      <c r="N64" s="36">
        <f>_xlfn.IFERROR(VLOOKUP(B64,'[1]Многоборье'!$E$40:$T$71,14,FALSE),"")</f>
      </c>
      <c r="O64" s="52">
        <f>_xlfn.IFERROR(VLOOKUP(B64,'[1]Многоборье'!$E$40:$T$71,15,FALSE),"")</f>
      </c>
      <c r="P64" s="52">
        <f t="shared" si="4"/>
      </c>
      <c r="Q64" s="36">
        <f>IF($C$53="","",_xlfn.IFERROR(IF(HLOOKUP('[1]Соревнования'!$B$11,'[1]Разряды'!$A$3:$AD$13,P64+1,FALSE)=0,"",HLOOKUP('[1]Соревнования'!$B$11,'[1]Разряды'!$A$3:$AD$13,P64+1,FALSE)),""))</f>
      </c>
      <c r="S64" s="56">
        <f>IF(G64="",0,IF(G64=0,0,IF(G64=1,SUMIF('[1]Комплексный'!$C$35:$C$45,MAX('[1]Комплексный'!$B$10:$B$24),'[1]Комплексный'!$D$35:$D$45),IF(G64=2,SUMIF('[1]Комплексный'!$C$35:$C$45,MAX('[1]Комплексный'!$B$10:$B$24),'[1]Комплексный'!$E$35:$E$45),IF(G64=3,SUMIF('[1]Комплексный'!$C$35:$C$45,MAX('[1]Комплексный'!$B$10:$B$24),'[1]Комплексный'!$F$35:$F$45),IF(G64&gt;3,SUMIF('[1]Комплексный'!$C$35:$C$45,MAX('[1]Комплексный'!$B$10:$B$24),'[1]Комплексный'!$G$35:$G$45)))))))</f>
        <v>0</v>
      </c>
      <c r="T64" s="56">
        <f>IF(I64="",0,IF(I64=0,0,IF(I64=1,SUMIF('[1]Комплексный'!$C$35:$C$45,MAX('[1]Комплексный'!$B$10:$B$24),'[1]Комплексный'!$D$35:$D$45),IF(I64=2,SUMIF('[1]Комплексный'!$C$35:$C$45,MAX('[1]Комплексный'!$B$10:$B$24),'[1]Комплексный'!$E$35:$E$45),IF(I64=3,SUMIF('[1]Комплексный'!$C$35:$C$45,MAX('[1]Комплексный'!$B$10:$B$24),'[1]Комплексный'!$F$35:$F$45),IF(I64&gt;3,SUMIF('[1]Комплексный'!$C$35:$C$45,MAX('[1]Комплексный'!$B$10:$B$24),'[1]Комплексный'!$G$35:$G$45)))))))</f>
        <v>0</v>
      </c>
      <c r="U64" s="56">
        <f>IF(K64="",0,IF(K64=0,0,IF(K64=1,SUMIF('[1]Комплексный'!$C$35:$C$45,MAX('[1]Комплексный'!$B$10:$B$24),'[1]Комплексный'!$D$35:$D$45),IF(K64=2,SUMIF('[1]Комплексный'!$C$35:$C$45,MAX('[1]Комплексный'!$B$10:$B$24),'[1]Комплексный'!$E$35:$E$45),IF(K64=3,SUMIF('[1]Комплексный'!$C$35:$C$45,MAX('[1]Комплексный'!$B$10:$B$24),'[1]Комплексный'!$F$35:$F$45),IF(K64&gt;3,SUMIF('[1]Комплексный'!$C$35:$C$45,MAX('[1]Комплексный'!$B$10:$B$24),'[1]Комплексный'!$G$35:$G$45)))))))</f>
        <v>0</v>
      </c>
      <c r="V64" s="56">
        <f>IF(M64="",0,IF(M64=0,0,IF(M64=1,SUMIF('[1]Комплексный'!$C$35:$C$45,MAX('[1]Комплексный'!$B$10:$B$24),'[1]Комплексный'!$D$35:$D$45),IF(M64=2,SUMIF('[1]Комплексный'!$C$35:$C$45,MAX('[1]Комплексный'!$B$10:$B$24),'[1]Комплексный'!$E$35:$E$45),IF(M64=3,SUMIF('[1]Комплексный'!$C$35:$C$45,MAX('[1]Комплексный'!$B$10:$B$24),'[1]Комплексный'!$F$35:$F$45),IF(M64&gt;3,SUMIF('[1]Комплексный'!$C$35:$C$45,MAX('[1]Комплексный'!$B$10:$B$24),'[1]Комплексный'!$G$35:$G$45)))))))</f>
        <v>0</v>
      </c>
      <c r="W64" s="56">
        <f>IF(P64="",0,IF(P64=0,0,IF(P64=1,SUMIF('[1]Комплексный'!$C$35:$C$45,MAX('[1]Комплексный'!$B$10:$B$24),'[1]Комплексный'!$D$35:$D$45),IF(P64=2,SUMIF('[1]Комплексный'!$C$35:$C$45,MAX('[1]Комплексный'!$B$10:$B$24),'[1]Комплексный'!$E$35:$E$45),IF(P64=3,SUMIF('[1]Комплексный'!$C$35:$C$45,MAX('[1]Комплексный'!$B$10:$B$24),'[1]Комплексный'!$F$35:$F$45),IF(P64&gt;3,SUMIF('[1]Комплексный'!$C$35:$C$45,MAX('[1]Комплексный'!$B$10:$B$24),'[1]Комплексный'!$G$35:$G$45)))))))</f>
        <v>0</v>
      </c>
      <c r="X64" s="56">
        <f t="shared" si="2"/>
        <v>0</v>
      </c>
    </row>
    <row r="65" spans="1:24" ht="62.25" customHeight="1" hidden="1">
      <c r="A65" s="28" t="str">
        <f t="shared" si="0"/>
        <v>z</v>
      </c>
      <c r="B65" s="33">
        <v>18</v>
      </c>
      <c r="C65" s="34">
        <f>_xlfn.IFERROR(VLOOKUP(B65,'[1]Многоборье'!$E$39:$T$71,3,FALSE),"")</f>
      </c>
      <c r="D65" s="34">
        <f>_xlfn.IFERROR(VLOOKUP(B65,'[1]Многоборье'!$E$40:$T$71,4,FALSE),"")</f>
      </c>
      <c r="E65" s="35">
        <f>_xlfn.IFERROR(VLOOKUP(B65,'[1]Многоборье'!$E$40:$T$71,5,FALSE),"")</f>
      </c>
      <c r="F65" s="34">
        <f>_xlfn.IFERROR(VLOOKUP(B65,'[1]Многоборье'!$E$40:$T$71,6,FALSE),"")</f>
      </c>
      <c r="G65" s="36">
        <f>_xlfn.IFERROR(VLOOKUP(B65,'[1]Многоборье'!$E$40:$T$71,7,FALSE),"")</f>
      </c>
      <c r="H65" s="36">
        <f>_xlfn.IFERROR(VLOOKUP(B65,'[1]Многоборье'!$E$40:$T$71,8,FALSE),"")</f>
      </c>
      <c r="I65" s="36">
        <f>_xlfn.IFERROR(VLOOKUP(B65,'[1]Многоборье'!$E$40:$T$71,9,FALSE),"")</f>
      </c>
      <c r="J65" s="36">
        <f>_xlfn.IFERROR(VLOOKUP(B65,'[1]Многоборье'!$E$40:$T$71,10,FALSE),"")</f>
      </c>
      <c r="K65" s="36">
        <f>_xlfn.IFERROR(VLOOKUP(B65,'[1]Многоборье'!$E$40:$T$71,11,FALSE),"")</f>
      </c>
      <c r="L65" s="36">
        <f>_xlfn.IFERROR(VLOOKUP(B65,'[1]Многоборье'!$E$40:$T$71,12,FALSE),"")</f>
      </c>
      <c r="M65" s="36">
        <f>_xlfn.IFERROR(VLOOKUP(B65,'[1]Многоборье'!$E$40:$T$71,13,FALSE),"")</f>
      </c>
      <c r="N65" s="36">
        <f>_xlfn.IFERROR(VLOOKUP(B65,'[1]Многоборье'!$E$40:$T$71,14,FALSE),"")</f>
      </c>
      <c r="O65" s="52">
        <f>_xlfn.IFERROR(VLOOKUP(B65,'[1]Многоборье'!$E$40:$T$71,15,FALSE),"")</f>
      </c>
      <c r="P65" s="52">
        <f t="shared" si="4"/>
      </c>
      <c r="Q65" s="36">
        <f>IF($C$53="","",_xlfn.IFERROR(IF(HLOOKUP('[1]Соревнования'!$B$11,'[1]Разряды'!$A$3:$AD$13,P65+1,FALSE)=0,"",HLOOKUP('[1]Соревнования'!$B$11,'[1]Разряды'!$A$3:$AD$13,P65+1,FALSE)),""))</f>
      </c>
      <c r="S65" s="56">
        <f>IF(G65="",0,IF(G65=0,0,IF(G65=1,SUMIF('[1]Комплексный'!$C$35:$C$45,MAX('[1]Комплексный'!$B$10:$B$24),'[1]Комплексный'!$D$35:$D$45),IF(G65=2,SUMIF('[1]Комплексный'!$C$35:$C$45,MAX('[1]Комплексный'!$B$10:$B$24),'[1]Комплексный'!$E$35:$E$45),IF(G65=3,SUMIF('[1]Комплексный'!$C$35:$C$45,MAX('[1]Комплексный'!$B$10:$B$24),'[1]Комплексный'!$F$35:$F$45),IF(G65&gt;3,SUMIF('[1]Комплексный'!$C$35:$C$45,MAX('[1]Комплексный'!$B$10:$B$24),'[1]Комплексный'!$G$35:$G$45)))))))</f>
        <v>0</v>
      </c>
      <c r="T65" s="56">
        <f>IF(I65="",0,IF(I65=0,0,IF(I65=1,SUMIF('[1]Комплексный'!$C$35:$C$45,MAX('[1]Комплексный'!$B$10:$B$24),'[1]Комплексный'!$D$35:$D$45),IF(I65=2,SUMIF('[1]Комплексный'!$C$35:$C$45,MAX('[1]Комплексный'!$B$10:$B$24),'[1]Комплексный'!$E$35:$E$45),IF(I65=3,SUMIF('[1]Комплексный'!$C$35:$C$45,MAX('[1]Комплексный'!$B$10:$B$24),'[1]Комплексный'!$F$35:$F$45),IF(I65&gt;3,SUMIF('[1]Комплексный'!$C$35:$C$45,MAX('[1]Комплексный'!$B$10:$B$24),'[1]Комплексный'!$G$35:$G$45)))))))</f>
        <v>0</v>
      </c>
      <c r="U65" s="56">
        <f>IF(K65="",0,IF(K65=0,0,IF(K65=1,SUMIF('[1]Комплексный'!$C$35:$C$45,MAX('[1]Комплексный'!$B$10:$B$24),'[1]Комплексный'!$D$35:$D$45),IF(K65=2,SUMIF('[1]Комплексный'!$C$35:$C$45,MAX('[1]Комплексный'!$B$10:$B$24),'[1]Комплексный'!$E$35:$E$45),IF(K65=3,SUMIF('[1]Комплексный'!$C$35:$C$45,MAX('[1]Комплексный'!$B$10:$B$24),'[1]Комплексный'!$F$35:$F$45),IF(K65&gt;3,SUMIF('[1]Комплексный'!$C$35:$C$45,MAX('[1]Комплексный'!$B$10:$B$24),'[1]Комплексный'!$G$35:$G$45)))))))</f>
        <v>0</v>
      </c>
      <c r="V65" s="56">
        <f>IF(M65="",0,IF(M65=0,0,IF(M65=1,SUMIF('[1]Комплексный'!$C$35:$C$45,MAX('[1]Комплексный'!$B$10:$B$24),'[1]Комплексный'!$D$35:$D$45),IF(M65=2,SUMIF('[1]Комплексный'!$C$35:$C$45,MAX('[1]Комплексный'!$B$10:$B$24),'[1]Комплексный'!$E$35:$E$45),IF(M65=3,SUMIF('[1]Комплексный'!$C$35:$C$45,MAX('[1]Комплексный'!$B$10:$B$24),'[1]Комплексный'!$F$35:$F$45),IF(M65&gt;3,SUMIF('[1]Комплексный'!$C$35:$C$45,MAX('[1]Комплексный'!$B$10:$B$24),'[1]Комплексный'!$G$35:$G$45)))))))</f>
        <v>0</v>
      </c>
      <c r="W65" s="56">
        <f>IF(P65="",0,IF(P65=0,0,IF(P65=1,SUMIF('[1]Комплексный'!$C$35:$C$45,MAX('[1]Комплексный'!$B$10:$B$24),'[1]Комплексный'!$D$35:$D$45),IF(P65=2,SUMIF('[1]Комплексный'!$C$35:$C$45,MAX('[1]Комплексный'!$B$10:$B$24),'[1]Комплексный'!$E$35:$E$45),IF(P65=3,SUMIF('[1]Комплексный'!$C$35:$C$45,MAX('[1]Комплексный'!$B$10:$B$24),'[1]Комплексный'!$F$35:$F$45),IF(P65&gt;3,SUMIF('[1]Комплексный'!$C$35:$C$45,MAX('[1]Комплексный'!$B$10:$B$24),'[1]Комплексный'!$G$35:$G$45)))))))</f>
        <v>0</v>
      </c>
      <c r="X65" s="56">
        <f t="shared" si="2"/>
        <v>0</v>
      </c>
    </row>
    <row r="66" spans="1:24" ht="62.25" customHeight="1" hidden="1">
      <c r="A66" s="28" t="str">
        <f t="shared" si="0"/>
        <v>z</v>
      </c>
      <c r="B66" s="33">
        <v>19</v>
      </c>
      <c r="C66" s="34">
        <f>_xlfn.IFERROR(VLOOKUP(B66,'[1]Многоборье'!$E$39:$T$71,3,FALSE),"")</f>
      </c>
      <c r="D66" s="34">
        <f>_xlfn.IFERROR(VLOOKUP(B66,'[1]Многоборье'!$E$40:$T$71,4,FALSE),"")</f>
      </c>
      <c r="E66" s="35">
        <f>_xlfn.IFERROR(VLOOKUP(B66,'[1]Многоборье'!$E$40:$T$71,5,FALSE),"")</f>
      </c>
      <c r="F66" s="34">
        <f>_xlfn.IFERROR(VLOOKUP(B66,'[1]Многоборье'!$E$40:$T$71,6,FALSE),"")</f>
      </c>
      <c r="G66" s="36">
        <f>_xlfn.IFERROR(VLOOKUP(B66,'[1]Многоборье'!$E$40:$T$71,7,FALSE),"")</f>
      </c>
      <c r="H66" s="36">
        <f>_xlfn.IFERROR(VLOOKUP(B66,'[1]Многоборье'!$E$40:$T$71,8,FALSE),"")</f>
      </c>
      <c r="I66" s="36">
        <f>_xlfn.IFERROR(VLOOKUP(B66,'[1]Многоборье'!$E$40:$T$71,9,FALSE),"")</f>
      </c>
      <c r="J66" s="36">
        <f>_xlfn.IFERROR(VLOOKUP(B66,'[1]Многоборье'!$E$40:$T$71,10,FALSE),"")</f>
      </c>
      <c r="K66" s="36">
        <f>_xlfn.IFERROR(VLOOKUP(B66,'[1]Многоборье'!$E$40:$T$71,11,FALSE),"")</f>
      </c>
      <c r="L66" s="36">
        <f>_xlfn.IFERROR(VLOOKUP(B66,'[1]Многоборье'!$E$40:$T$71,12,FALSE),"")</f>
      </c>
      <c r="M66" s="36">
        <f>_xlfn.IFERROR(VLOOKUP(B66,'[1]Многоборье'!$E$40:$T$71,13,FALSE),"")</f>
      </c>
      <c r="N66" s="36">
        <f>_xlfn.IFERROR(VLOOKUP(B66,'[1]Многоборье'!$E$40:$T$71,14,FALSE),"")</f>
      </c>
      <c r="O66" s="52">
        <f>_xlfn.IFERROR(VLOOKUP(B66,'[1]Многоборье'!$E$40:$T$71,15,FALSE),"")</f>
      </c>
      <c r="P66" s="52">
        <f t="shared" si="4"/>
      </c>
      <c r="Q66" s="36">
        <f>IF($C$53="","",_xlfn.IFERROR(IF(HLOOKUP('[1]Соревнования'!$B$11,'[1]Разряды'!$A$3:$AD$13,P66+1,FALSE)=0,"",HLOOKUP('[1]Соревнования'!$B$11,'[1]Разряды'!$A$3:$AD$13,P66+1,FALSE)),""))</f>
      </c>
      <c r="S66" s="56">
        <f>IF(G66="",0,IF(G66=0,0,IF(G66=1,SUMIF('[1]Комплексный'!$C$35:$C$45,MAX('[1]Комплексный'!$B$10:$B$24),'[1]Комплексный'!$D$35:$D$45),IF(G66=2,SUMIF('[1]Комплексный'!$C$35:$C$45,MAX('[1]Комплексный'!$B$10:$B$24),'[1]Комплексный'!$E$35:$E$45),IF(G66=3,SUMIF('[1]Комплексный'!$C$35:$C$45,MAX('[1]Комплексный'!$B$10:$B$24),'[1]Комплексный'!$F$35:$F$45),IF(G66&gt;3,SUMIF('[1]Комплексный'!$C$35:$C$45,MAX('[1]Комплексный'!$B$10:$B$24),'[1]Комплексный'!$G$35:$G$45)))))))</f>
        <v>0</v>
      </c>
      <c r="T66" s="56">
        <f>IF(I66="",0,IF(I66=0,0,IF(I66=1,SUMIF('[1]Комплексный'!$C$35:$C$45,MAX('[1]Комплексный'!$B$10:$B$24),'[1]Комплексный'!$D$35:$D$45),IF(I66=2,SUMIF('[1]Комплексный'!$C$35:$C$45,MAX('[1]Комплексный'!$B$10:$B$24),'[1]Комплексный'!$E$35:$E$45),IF(I66=3,SUMIF('[1]Комплексный'!$C$35:$C$45,MAX('[1]Комплексный'!$B$10:$B$24),'[1]Комплексный'!$F$35:$F$45),IF(I66&gt;3,SUMIF('[1]Комплексный'!$C$35:$C$45,MAX('[1]Комплексный'!$B$10:$B$24),'[1]Комплексный'!$G$35:$G$45)))))))</f>
        <v>0</v>
      </c>
      <c r="U66" s="56">
        <f>IF(K66="",0,IF(K66=0,0,IF(K66=1,SUMIF('[1]Комплексный'!$C$35:$C$45,MAX('[1]Комплексный'!$B$10:$B$24),'[1]Комплексный'!$D$35:$D$45),IF(K66=2,SUMIF('[1]Комплексный'!$C$35:$C$45,MAX('[1]Комплексный'!$B$10:$B$24),'[1]Комплексный'!$E$35:$E$45),IF(K66=3,SUMIF('[1]Комплексный'!$C$35:$C$45,MAX('[1]Комплексный'!$B$10:$B$24),'[1]Комплексный'!$F$35:$F$45),IF(K66&gt;3,SUMIF('[1]Комплексный'!$C$35:$C$45,MAX('[1]Комплексный'!$B$10:$B$24),'[1]Комплексный'!$G$35:$G$45)))))))</f>
        <v>0</v>
      </c>
      <c r="V66" s="56">
        <f>IF(M66="",0,IF(M66=0,0,IF(M66=1,SUMIF('[1]Комплексный'!$C$35:$C$45,MAX('[1]Комплексный'!$B$10:$B$24),'[1]Комплексный'!$D$35:$D$45),IF(M66=2,SUMIF('[1]Комплексный'!$C$35:$C$45,MAX('[1]Комплексный'!$B$10:$B$24),'[1]Комплексный'!$E$35:$E$45),IF(M66=3,SUMIF('[1]Комплексный'!$C$35:$C$45,MAX('[1]Комплексный'!$B$10:$B$24),'[1]Комплексный'!$F$35:$F$45),IF(M66&gt;3,SUMIF('[1]Комплексный'!$C$35:$C$45,MAX('[1]Комплексный'!$B$10:$B$24),'[1]Комплексный'!$G$35:$G$45)))))))</f>
        <v>0</v>
      </c>
      <c r="W66" s="56">
        <f>IF(P66="",0,IF(P66=0,0,IF(P66=1,SUMIF('[1]Комплексный'!$C$35:$C$45,MAX('[1]Комплексный'!$B$10:$B$24),'[1]Комплексный'!$D$35:$D$45),IF(P66=2,SUMIF('[1]Комплексный'!$C$35:$C$45,MAX('[1]Комплексный'!$B$10:$B$24),'[1]Комплексный'!$E$35:$E$45),IF(P66=3,SUMIF('[1]Комплексный'!$C$35:$C$45,MAX('[1]Комплексный'!$B$10:$B$24),'[1]Комплексный'!$F$35:$F$45),IF(P66&gt;3,SUMIF('[1]Комплексный'!$C$35:$C$45,MAX('[1]Комплексный'!$B$10:$B$24),'[1]Комплексный'!$G$35:$G$45)))))))</f>
        <v>0</v>
      </c>
      <c r="X66" s="56">
        <f t="shared" si="2"/>
        <v>0</v>
      </c>
    </row>
    <row r="67" spans="1:24" ht="62.25" customHeight="1" hidden="1">
      <c r="A67" s="28" t="str">
        <f t="shared" si="0"/>
        <v>z</v>
      </c>
      <c r="B67" s="33">
        <v>20</v>
      </c>
      <c r="C67" s="34">
        <f>_xlfn.IFERROR(VLOOKUP(B67,'[1]Многоборье'!$E$39:$T$71,3,FALSE),"")</f>
      </c>
      <c r="D67" s="34">
        <f>_xlfn.IFERROR(VLOOKUP(B67,'[1]Многоборье'!$E$40:$T$71,4,FALSE),"")</f>
      </c>
      <c r="E67" s="35">
        <f>_xlfn.IFERROR(VLOOKUP(B67,'[1]Многоборье'!$E$40:$T$71,5,FALSE),"")</f>
      </c>
      <c r="F67" s="34">
        <f>_xlfn.IFERROR(VLOOKUP(B67,'[1]Многоборье'!$E$40:$T$71,6,FALSE),"")</f>
      </c>
      <c r="G67" s="36">
        <f>_xlfn.IFERROR(VLOOKUP(B67,'[1]Многоборье'!$E$40:$T$71,7,FALSE),"")</f>
      </c>
      <c r="H67" s="36">
        <f>_xlfn.IFERROR(VLOOKUP(B67,'[1]Многоборье'!$E$40:$T$71,8,FALSE),"")</f>
      </c>
      <c r="I67" s="36">
        <f>_xlfn.IFERROR(VLOOKUP(B67,'[1]Многоборье'!$E$40:$T$71,9,FALSE),"")</f>
      </c>
      <c r="J67" s="36">
        <f>_xlfn.IFERROR(VLOOKUP(B67,'[1]Многоборье'!$E$40:$T$71,10,FALSE),"")</f>
      </c>
      <c r="K67" s="36">
        <f>_xlfn.IFERROR(VLOOKUP(B67,'[1]Многоборье'!$E$40:$T$71,11,FALSE),"")</f>
      </c>
      <c r="L67" s="36">
        <f>_xlfn.IFERROR(VLOOKUP(B67,'[1]Многоборье'!$E$40:$T$71,12,FALSE),"")</f>
      </c>
      <c r="M67" s="36">
        <f>_xlfn.IFERROR(VLOOKUP(B67,'[1]Многоборье'!$E$40:$T$71,13,FALSE),"")</f>
      </c>
      <c r="N67" s="36">
        <f>_xlfn.IFERROR(VLOOKUP(B67,'[1]Многоборье'!$E$40:$T$71,14,FALSE),"")</f>
      </c>
      <c r="O67" s="52">
        <f>_xlfn.IFERROR(VLOOKUP(B67,'[1]Многоборье'!$E$40:$T$71,15,FALSE),"")</f>
      </c>
      <c r="P67" s="52">
        <f t="shared" si="4"/>
      </c>
      <c r="Q67" s="36">
        <f>IF($C$53="","",_xlfn.IFERROR(IF(HLOOKUP('[1]Соревнования'!$B$11,'[1]Разряды'!$A$3:$AD$13,P67+1,FALSE)=0,"",HLOOKUP('[1]Соревнования'!$B$11,'[1]Разряды'!$A$3:$AD$13,P67+1,FALSE)),""))</f>
      </c>
      <c r="S67" s="56">
        <f>IF(G67="",0,IF(G67=0,0,IF(G67=1,SUMIF('[1]Комплексный'!$C$35:$C$45,MAX('[1]Комплексный'!$B$10:$B$24),'[1]Комплексный'!$D$35:$D$45),IF(G67=2,SUMIF('[1]Комплексный'!$C$35:$C$45,MAX('[1]Комплексный'!$B$10:$B$24),'[1]Комплексный'!$E$35:$E$45),IF(G67=3,SUMIF('[1]Комплексный'!$C$35:$C$45,MAX('[1]Комплексный'!$B$10:$B$24),'[1]Комплексный'!$F$35:$F$45),IF(G67&gt;3,SUMIF('[1]Комплексный'!$C$35:$C$45,MAX('[1]Комплексный'!$B$10:$B$24),'[1]Комплексный'!$G$35:$G$45)))))))</f>
        <v>0</v>
      </c>
      <c r="T67" s="56">
        <f>IF(I67="",0,IF(I67=0,0,IF(I67=1,SUMIF('[1]Комплексный'!$C$35:$C$45,MAX('[1]Комплексный'!$B$10:$B$24),'[1]Комплексный'!$D$35:$D$45),IF(I67=2,SUMIF('[1]Комплексный'!$C$35:$C$45,MAX('[1]Комплексный'!$B$10:$B$24),'[1]Комплексный'!$E$35:$E$45),IF(I67=3,SUMIF('[1]Комплексный'!$C$35:$C$45,MAX('[1]Комплексный'!$B$10:$B$24),'[1]Комплексный'!$F$35:$F$45),IF(I67&gt;3,SUMIF('[1]Комплексный'!$C$35:$C$45,MAX('[1]Комплексный'!$B$10:$B$24),'[1]Комплексный'!$G$35:$G$45)))))))</f>
        <v>0</v>
      </c>
      <c r="U67" s="56">
        <f>IF(K67="",0,IF(K67=0,0,IF(K67=1,SUMIF('[1]Комплексный'!$C$35:$C$45,MAX('[1]Комплексный'!$B$10:$B$24),'[1]Комплексный'!$D$35:$D$45),IF(K67=2,SUMIF('[1]Комплексный'!$C$35:$C$45,MAX('[1]Комплексный'!$B$10:$B$24),'[1]Комплексный'!$E$35:$E$45),IF(K67=3,SUMIF('[1]Комплексный'!$C$35:$C$45,MAX('[1]Комплексный'!$B$10:$B$24),'[1]Комплексный'!$F$35:$F$45),IF(K67&gt;3,SUMIF('[1]Комплексный'!$C$35:$C$45,MAX('[1]Комплексный'!$B$10:$B$24),'[1]Комплексный'!$G$35:$G$45)))))))</f>
        <v>0</v>
      </c>
      <c r="V67" s="56">
        <f>IF(M67="",0,IF(M67=0,0,IF(M67=1,SUMIF('[1]Комплексный'!$C$35:$C$45,MAX('[1]Комплексный'!$B$10:$B$24),'[1]Комплексный'!$D$35:$D$45),IF(M67=2,SUMIF('[1]Комплексный'!$C$35:$C$45,MAX('[1]Комплексный'!$B$10:$B$24),'[1]Комплексный'!$E$35:$E$45),IF(M67=3,SUMIF('[1]Комплексный'!$C$35:$C$45,MAX('[1]Комплексный'!$B$10:$B$24),'[1]Комплексный'!$F$35:$F$45),IF(M67&gt;3,SUMIF('[1]Комплексный'!$C$35:$C$45,MAX('[1]Комплексный'!$B$10:$B$24),'[1]Комплексный'!$G$35:$G$45)))))))</f>
        <v>0</v>
      </c>
      <c r="W67" s="56">
        <f>IF(P67="",0,IF(P67=0,0,IF(P67=1,SUMIF('[1]Комплексный'!$C$35:$C$45,MAX('[1]Комплексный'!$B$10:$B$24),'[1]Комплексный'!$D$35:$D$45),IF(P67=2,SUMIF('[1]Комплексный'!$C$35:$C$45,MAX('[1]Комплексный'!$B$10:$B$24),'[1]Комплексный'!$E$35:$E$45),IF(P67=3,SUMIF('[1]Комплексный'!$C$35:$C$45,MAX('[1]Комплексный'!$B$10:$B$24),'[1]Комплексный'!$F$35:$F$45),IF(P67&gt;3,SUMIF('[1]Комплексный'!$C$35:$C$45,MAX('[1]Комплексный'!$B$10:$B$24),'[1]Комплексный'!$G$35:$G$45)))))))</f>
        <v>0</v>
      </c>
      <c r="X67" s="56">
        <f t="shared" si="2"/>
        <v>0</v>
      </c>
    </row>
    <row r="68" spans="1:24" ht="62.25" customHeight="1" hidden="1">
      <c r="A68" s="28" t="str">
        <f t="shared" si="0"/>
        <v>z</v>
      </c>
      <c r="B68" s="33">
        <v>21</v>
      </c>
      <c r="C68" s="34">
        <f>_xlfn.IFERROR(VLOOKUP(B68,'[1]Многоборье'!$E$39:$T$71,3,FALSE),"")</f>
      </c>
      <c r="D68" s="34">
        <f>_xlfn.IFERROR(VLOOKUP(B68,'[1]Многоборье'!$E$40:$T$71,4,FALSE),"")</f>
      </c>
      <c r="E68" s="35">
        <f>_xlfn.IFERROR(VLOOKUP(B68,'[1]Многоборье'!$E$40:$T$71,5,FALSE),"")</f>
      </c>
      <c r="F68" s="34">
        <f>_xlfn.IFERROR(VLOOKUP(B68,'[1]Многоборье'!$E$40:$T$71,6,FALSE),"")</f>
      </c>
      <c r="G68" s="36">
        <f>_xlfn.IFERROR(VLOOKUP(B68,'[1]Многоборье'!$E$40:$T$71,7,FALSE),"")</f>
      </c>
      <c r="H68" s="36">
        <f>_xlfn.IFERROR(VLOOKUP(B68,'[1]Многоборье'!$E$40:$T$71,8,FALSE),"")</f>
      </c>
      <c r="I68" s="36">
        <f>_xlfn.IFERROR(VLOOKUP(B68,'[1]Многоборье'!$E$40:$T$71,9,FALSE),"")</f>
      </c>
      <c r="J68" s="36">
        <f>_xlfn.IFERROR(VLOOKUP(B68,'[1]Многоборье'!$E$40:$T$71,10,FALSE),"")</f>
      </c>
      <c r="K68" s="36">
        <f>_xlfn.IFERROR(VLOOKUP(B68,'[1]Многоборье'!$E$40:$T$71,11,FALSE),"")</f>
      </c>
      <c r="L68" s="36">
        <f>_xlfn.IFERROR(VLOOKUP(B68,'[1]Многоборье'!$E$40:$T$71,12,FALSE),"")</f>
      </c>
      <c r="M68" s="36">
        <f>_xlfn.IFERROR(VLOOKUP(B68,'[1]Многоборье'!$E$40:$T$71,13,FALSE),"")</f>
      </c>
      <c r="N68" s="36">
        <f>_xlfn.IFERROR(VLOOKUP(B68,'[1]Многоборье'!$E$40:$T$71,14,FALSE),"")</f>
      </c>
      <c r="O68" s="52">
        <f>_xlfn.IFERROR(VLOOKUP(B68,'[1]Многоборье'!$E$40:$T$71,15,FALSE),"")</f>
      </c>
      <c r="P68" s="52">
        <f t="shared" si="4"/>
      </c>
      <c r="Q68" s="36">
        <f>IF($C$53="","",_xlfn.IFERROR(IF(HLOOKUP('[1]Соревнования'!$B$11,'[1]Разряды'!$A$3:$AD$13,P68+1,FALSE)=0,"",HLOOKUP('[1]Соревнования'!$B$11,'[1]Разряды'!$A$3:$AD$13,P68+1,FALSE)),""))</f>
      </c>
      <c r="S68" s="56">
        <f>IF(G68="",0,IF(G68=0,0,IF(G68=1,SUMIF('[1]Комплексный'!$C$35:$C$45,MAX('[1]Комплексный'!$B$10:$B$24),'[1]Комплексный'!$D$35:$D$45),IF(G68=2,SUMIF('[1]Комплексный'!$C$35:$C$45,MAX('[1]Комплексный'!$B$10:$B$24),'[1]Комплексный'!$E$35:$E$45),IF(G68=3,SUMIF('[1]Комплексный'!$C$35:$C$45,MAX('[1]Комплексный'!$B$10:$B$24),'[1]Комплексный'!$F$35:$F$45),IF(G68&gt;3,SUMIF('[1]Комплексный'!$C$35:$C$45,MAX('[1]Комплексный'!$B$10:$B$24),'[1]Комплексный'!$G$35:$G$45)))))))</f>
        <v>0</v>
      </c>
      <c r="T68" s="56">
        <f>IF(I68="",0,IF(I68=0,0,IF(I68=1,SUMIF('[1]Комплексный'!$C$35:$C$45,MAX('[1]Комплексный'!$B$10:$B$24),'[1]Комплексный'!$D$35:$D$45),IF(I68=2,SUMIF('[1]Комплексный'!$C$35:$C$45,MAX('[1]Комплексный'!$B$10:$B$24),'[1]Комплексный'!$E$35:$E$45),IF(I68=3,SUMIF('[1]Комплексный'!$C$35:$C$45,MAX('[1]Комплексный'!$B$10:$B$24),'[1]Комплексный'!$F$35:$F$45),IF(I68&gt;3,SUMIF('[1]Комплексный'!$C$35:$C$45,MAX('[1]Комплексный'!$B$10:$B$24),'[1]Комплексный'!$G$35:$G$45)))))))</f>
        <v>0</v>
      </c>
      <c r="U68" s="56">
        <f>IF(K68="",0,IF(K68=0,0,IF(K68=1,SUMIF('[1]Комплексный'!$C$35:$C$45,MAX('[1]Комплексный'!$B$10:$B$24),'[1]Комплексный'!$D$35:$D$45),IF(K68=2,SUMIF('[1]Комплексный'!$C$35:$C$45,MAX('[1]Комплексный'!$B$10:$B$24),'[1]Комплексный'!$E$35:$E$45),IF(K68=3,SUMIF('[1]Комплексный'!$C$35:$C$45,MAX('[1]Комплексный'!$B$10:$B$24),'[1]Комплексный'!$F$35:$F$45),IF(K68&gt;3,SUMIF('[1]Комплексный'!$C$35:$C$45,MAX('[1]Комплексный'!$B$10:$B$24),'[1]Комплексный'!$G$35:$G$45)))))))</f>
        <v>0</v>
      </c>
      <c r="V68" s="56">
        <f>IF(M68="",0,IF(M68=0,0,IF(M68=1,SUMIF('[1]Комплексный'!$C$35:$C$45,MAX('[1]Комплексный'!$B$10:$B$24),'[1]Комплексный'!$D$35:$D$45),IF(M68=2,SUMIF('[1]Комплексный'!$C$35:$C$45,MAX('[1]Комплексный'!$B$10:$B$24),'[1]Комплексный'!$E$35:$E$45),IF(M68=3,SUMIF('[1]Комплексный'!$C$35:$C$45,MAX('[1]Комплексный'!$B$10:$B$24),'[1]Комплексный'!$F$35:$F$45),IF(M68&gt;3,SUMIF('[1]Комплексный'!$C$35:$C$45,MAX('[1]Комплексный'!$B$10:$B$24),'[1]Комплексный'!$G$35:$G$45)))))))</f>
        <v>0</v>
      </c>
      <c r="W68" s="56">
        <f>IF(P68="",0,IF(P68=0,0,IF(P68=1,SUMIF('[1]Комплексный'!$C$35:$C$45,MAX('[1]Комплексный'!$B$10:$B$24),'[1]Комплексный'!$D$35:$D$45),IF(P68=2,SUMIF('[1]Комплексный'!$C$35:$C$45,MAX('[1]Комплексный'!$B$10:$B$24),'[1]Комплексный'!$E$35:$E$45),IF(P68=3,SUMIF('[1]Комплексный'!$C$35:$C$45,MAX('[1]Комплексный'!$B$10:$B$24),'[1]Комплексный'!$F$35:$F$45),IF(P68&gt;3,SUMIF('[1]Комплексный'!$C$35:$C$45,MAX('[1]Комплексный'!$B$10:$B$24),'[1]Комплексный'!$G$35:$G$45)))))))</f>
        <v>0</v>
      </c>
      <c r="X68" s="56">
        <f t="shared" si="2"/>
        <v>0</v>
      </c>
    </row>
    <row r="69" spans="1:24" ht="62.25" customHeight="1" hidden="1">
      <c r="A69" s="28" t="str">
        <f t="shared" si="0"/>
        <v>z</v>
      </c>
      <c r="B69" s="33">
        <v>22</v>
      </c>
      <c r="C69" s="34">
        <f>_xlfn.IFERROR(VLOOKUP(B69,'[1]Многоборье'!$E$39:$T$71,3,FALSE),"")</f>
      </c>
      <c r="D69" s="34">
        <f>_xlfn.IFERROR(VLOOKUP(B69,'[1]Многоборье'!$E$40:$T$71,4,FALSE),"")</f>
      </c>
      <c r="E69" s="35">
        <f>_xlfn.IFERROR(VLOOKUP(B69,'[1]Многоборье'!$E$40:$T$71,5,FALSE),"")</f>
      </c>
      <c r="F69" s="34">
        <f>_xlfn.IFERROR(VLOOKUP(B69,'[1]Многоборье'!$E$40:$T$71,6,FALSE),"")</f>
      </c>
      <c r="G69" s="36">
        <f>_xlfn.IFERROR(VLOOKUP(B69,'[1]Многоборье'!$E$40:$T$71,7,FALSE),"")</f>
      </c>
      <c r="H69" s="36">
        <f>_xlfn.IFERROR(VLOOKUP(B69,'[1]Многоборье'!$E$40:$T$71,8,FALSE),"")</f>
      </c>
      <c r="I69" s="36">
        <f>_xlfn.IFERROR(VLOOKUP(B69,'[1]Многоборье'!$E$40:$T$71,9,FALSE),"")</f>
      </c>
      <c r="J69" s="36">
        <f>_xlfn.IFERROR(VLOOKUP(B69,'[1]Многоборье'!$E$40:$T$71,10,FALSE),"")</f>
      </c>
      <c r="K69" s="36">
        <f>_xlfn.IFERROR(VLOOKUP(B69,'[1]Многоборье'!$E$40:$T$71,11,FALSE),"")</f>
      </c>
      <c r="L69" s="36">
        <f>_xlfn.IFERROR(VLOOKUP(B69,'[1]Многоборье'!$E$40:$T$71,12,FALSE),"")</f>
      </c>
      <c r="M69" s="36">
        <f>_xlfn.IFERROR(VLOOKUP(B69,'[1]Многоборье'!$E$40:$T$71,13,FALSE),"")</f>
      </c>
      <c r="N69" s="36">
        <f>_xlfn.IFERROR(VLOOKUP(B69,'[1]Многоборье'!$E$40:$T$71,14,FALSE),"")</f>
      </c>
      <c r="O69" s="52">
        <f>_xlfn.IFERROR(VLOOKUP(B69,'[1]Многоборье'!$E$40:$T$71,15,FALSE),"")</f>
      </c>
      <c r="P69" s="52">
        <f t="shared" si="4"/>
      </c>
      <c r="Q69" s="36">
        <f>IF($C$53="","",_xlfn.IFERROR(IF(HLOOKUP('[1]Соревнования'!$B$11,'[1]Разряды'!$A$3:$AD$13,P69+1,FALSE)=0,"",HLOOKUP('[1]Соревнования'!$B$11,'[1]Разряды'!$A$3:$AD$13,P69+1,FALSE)),""))</f>
      </c>
      <c r="S69" s="56">
        <f>IF(G69="",0,IF(G69=0,0,IF(G69=1,SUMIF('[1]Комплексный'!$C$35:$C$45,MAX('[1]Комплексный'!$B$10:$B$24),'[1]Комплексный'!$D$35:$D$45),IF(G69=2,SUMIF('[1]Комплексный'!$C$35:$C$45,MAX('[1]Комплексный'!$B$10:$B$24),'[1]Комплексный'!$E$35:$E$45),IF(G69=3,SUMIF('[1]Комплексный'!$C$35:$C$45,MAX('[1]Комплексный'!$B$10:$B$24),'[1]Комплексный'!$F$35:$F$45),IF(G69&gt;3,SUMIF('[1]Комплексный'!$C$35:$C$45,MAX('[1]Комплексный'!$B$10:$B$24),'[1]Комплексный'!$G$35:$G$45)))))))</f>
        <v>0</v>
      </c>
      <c r="T69" s="56">
        <f>IF(I69="",0,IF(I69=0,0,IF(I69=1,SUMIF('[1]Комплексный'!$C$35:$C$45,MAX('[1]Комплексный'!$B$10:$B$24),'[1]Комплексный'!$D$35:$D$45),IF(I69=2,SUMIF('[1]Комплексный'!$C$35:$C$45,MAX('[1]Комплексный'!$B$10:$B$24),'[1]Комплексный'!$E$35:$E$45),IF(I69=3,SUMIF('[1]Комплексный'!$C$35:$C$45,MAX('[1]Комплексный'!$B$10:$B$24),'[1]Комплексный'!$F$35:$F$45),IF(I69&gt;3,SUMIF('[1]Комплексный'!$C$35:$C$45,MAX('[1]Комплексный'!$B$10:$B$24),'[1]Комплексный'!$G$35:$G$45)))))))</f>
        <v>0</v>
      </c>
      <c r="U69" s="56">
        <f>IF(K69="",0,IF(K69=0,0,IF(K69=1,SUMIF('[1]Комплексный'!$C$35:$C$45,MAX('[1]Комплексный'!$B$10:$B$24),'[1]Комплексный'!$D$35:$D$45),IF(K69=2,SUMIF('[1]Комплексный'!$C$35:$C$45,MAX('[1]Комплексный'!$B$10:$B$24),'[1]Комплексный'!$E$35:$E$45),IF(K69=3,SUMIF('[1]Комплексный'!$C$35:$C$45,MAX('[1]Комплексный'!$B$10:$B$24),'[1]Комплексный'!$F$35:$F$45),IF(K69&gt;3,SUMIF('[1]Комплексный'!$C$35:$C$45,MAX('[1]Комплексный'!$B$10:$B$24),'[1]Комплексный'!$G$35:$G$45)))))))</f>
        <v>0</v>
      </c>
      <c r="V69" s="56">
        <f>IF(M69="",0,IF(M69=0,0,IF(M69=1,SUMIF('[1]Комплексный'!$C$35:$C$45,MAX('[1]Комплексный'!$B$10:$B$24),'[1]Комплексный'!$D$35:$D$45),IF(M69=2,SUMIF('[1]Комплексный'!$C$35:$C$45,MAX('[1]Комплексный'!$B$10:$B$24),'[1]Комплексный'!$E$35:$E$45),IF(M69=3,SUMIF('[1]Комплексный'!$C$35:$C$45,MAX('[1]Комплексный'!$B$10:$B$24),'[1]Комплексный'!$F$35:$F$45),IF(M69&gt;3,SUMIF('[1]Комплексный'!$C$35:$C$45,MAX('[1]Комплексный'!$B$10:$B$24),'[1]Комплексный'!$G$35:$G$45)))))))</f>
        <v>0</v>
      </c>
      <c r="W69" s="56">
        <f>IF(P69="",0,IF(P69=0,0,IF(P69=1,SUMIF('[1]Комплексный'!$C$35:$C$45,MAX('[1]Комплексный'!$B$10:$B$24),'[1]Комплексный'!$D$35:$D$45),IF(P69=2,SUMIF('[1]Комплексный'!$C$35:$C$45,MAX('[1]Комплексный'!$B$10:$B$24),'[1]Комплексный'!$E$35:$E$45),IF(P69=3,SUMIF('[1]Комплексный'!$C$35:$C$45,MAX('[1]Комплексный'!$B$10:$B$24),'[1]Комплексный'!$F$35:$F$45),IF(P69&gt;3,SUMIF('[1]Комплексный'!$C$35:$C$45,MAX('[1]Комплексный'!$B$10:$B$24),'[1]Комплексный'!$G$35:$G$45)))))))</f>
        <v>0</v>
      </c>
      <c r="X69" s="56">
        <f t="shared" si="2"/>
        <v>0</v>
      </c>
    </row>
    <row r="70" spans="1:24" ht="62.25" customHeight="1" hidden="1">
      <c r="A70" s="28" t="str">
        <f t="shared" si="0"/>
        <v>z</v>
      </c>
      <c r="B70" s="33">
        <v>23</v>
      </c>
      <c r="C70" s="34">
        <f>_xlfn.IFERROR(VLOOKUP(B70,'[1]Многоборье'!$E$39:$T$71,3,FALSE),"")</f>
      </c>
      <c r="D70" s="34">
        <f>_xlfn.IFERROR(VLOOKUP(B70,'[1]Многоборье'!$E$40:$T$71,4,FALSE),"")</f>
      </c>
      <c r="E70" s="35">
        <f>_xlfn.IFERROR(VLOOKUP(B70,'[1]Многоборье'!$E$40:$T$71,5,FALSE),"")</f>
      </c>
      <c r="F70" s="34">
        <f>_xlfn.IFERROR(VLOOKUP(B70,'[1]Многоборье'!$E$40:$T$71,6,FALSE),"")</f>
      </c>
      <c r="G70" s="36">
        <f>_xlfn.IFERROR(VLOOKUP(B70,'[1]Многоборье'!$E$40:$T$71,7,FALSE),"")</f>
      </c>
      <c r="H70" s="36">
        <f>_xlfn.IFERROR(VLOOKUP(B70,'[1]Многоборье'!$E$40:$T$71,8,FALSE),"")</f>
      </c>
      <c r="I70" s="36">
        <f>_xlfn.IFERROR(VLOOKUP(B70,'[1]Многоборье'!$E$40:$T$71,9,FALSE),"")</f>
      </c>
      <c r="J70" s="36">
        <f>_xlfn.IFERROR(VLOOKUP(B70,'[1]Многоборье'!$E$40:$T$71,10,FALSE),"")</f>
      </c>
      <c r="K70" s="36">
        <f>_xlfn.IFERROR(VLOOKUP(B70,'[1]Многоборье'!$E$40:$T$71,11,FALSE),"")</f>
      </c>
      <c r="L70" s="36">
        <f>_xlfn.IFERROR(VLOOKUP(B70,'[1]Многоборье'!$E$40:$T$71,12,FALSE),"")</f>
      </c>
      <c r="M70" s="36">
        <f>_xlfn.IFERROR(VLOOKUP(B70,'[1]Многоборье'!$E$40:$T$71,13,FALSE),"")</f>
      </c>
      <c r="N70" s="36">
        <f>_xlfn.IFERROR(VLOOKUP(B70,'[1]Многоборье'!$E$40:$T$71,14,FALSE),"")</f>
      </c>
      <c r="O70" s="52">
        <f>_xlfn.IFERROR(VLOOKUP(B70,'[1]Многоборье'!$E$40:$T$71,15,FALSE),"")</f>
      </c>
      <c r="P70" s="52">
        <f t="shared" si="4"/>
      </c>
      <c r="Q70" s="36">
        <f>IF($C$53="","",_xlfn.IFERROR(IF(HLOOKUP('[1]Соревнования'!$B$11,'[1]Разряды'!$A$3:$AD$13,P70+1,FALSE)=0,"",HLOOKUP('[1]Соревнования'!$B$11,'[1]Разряды'!$A$3:$AD$13,P70+1,FALSE)),""))</f>
      </c>
      <c r="S70" s="56">
        <f>IF(G70="",0,IF(G70=0,0,IF(G70=1,SUMIF('[1]Комплексный'!$C$35:$C$45,MAX('[1]Комплексный'!$B$10:$B$24),'[1]Комплексный'!$D$35:$D$45),IF(G70=2,SUMIF('[1]Комплексный'!$C$35:$C$45,MAX('[1]Комплексный'!$B$10:$B$24),'[1]Комплексный'!$E$35:$E$45),IF(G70=3,SUMIF('[1]Комплексный'!$C$35:$C$45,MAX('[1]Комплексный'!$B$10:$B$24),'[1]Комплексный'!$F$35:$F$45),IF(G70&gt;3,SUMIF('[1]Комплексный'!$C$35:$C$45,MAX('[1]Комплексный'!$B$10:$B$24),'[1]Комплексный'!$G$35:$G$45)))))))</f>
        <v>0</v>
      </c>
      <c r="T70" s="56">
        <f>IF(I70="",0,IF(I70=0,0,IF(I70=1,SUMIF('[1]Комплексный'!$C$35:$C$45,MAX('[1]Комплексный'!$B$10:$B$24),'[1]Комплексный'!$D$35:$D$45),IF(I70=2,SUMIF('[1]Комплексный'!$C$35:$C$45,MAX('[1]Комплексный'!$B$10:$B$24),'[1]Комплексный'!$E$35:$E$45),IF(I70=3,SUMIF('[1]Комплексный'!$C$35:$C$45,MAX('[1]Комплексный'!$B$10:$B$24),'[1]Комплексный'!$F$35:$F$45),IF(I70&gt;3,SUMIF('[1]Комплексный'!$C$35:$C$45,MAX('[1]Комплексный'!$B$10:$B$24),'[1]Комплексный'!$G$35:$G$45)))))))</f>
        <v>0</v>
      </c>
      <c r="U70" s="56">
        <f>IF(K70="",0,IF(K70=0,0,IF(K70=1,SUMIF('[1]Комплексный'!$C$35:$C$45,MAX('[1]Комплексный'!$B$10:$B$24),'[1]Комплексный'!$D$35:$D$45),IF(K70=2,SUMIF('[1]Комплексный'!$C$35:$C$45,MAX('[1]Комплексный'!$B$10:$B$24),'[1]Комплексный'!$E$35:$E$45),IF(K70=3,SUMIF('[1]Комплексный'!$C$35:$C$45,MAX('[1]Комплексный'!$B$10:$B$24),'[1]Комплексный'!$F$35:$F$45),IF(K70&gt;3,SUMIF('[1]Комплексный'!$C$35:$C$45,MAX('[1]Комплексный'!$B$10:$B$24),'[1]Комплексный'!$G$35:$G$45)))))))</f>
        <v>0</v>
      </c>
      <c r="V70" s="56">
        <f>IF(M70="",0,IF(M70=0,0,IF(M70=1,SUMIF('[1]Комплексный'!$C$35:$C$45,MAX('[1]Комплексный'!$B$10:$B$24),'[1]Комплексный'!$D$35:$D$45),IF(M70=2,SUMIF('[1]Комплексный'!$C$35:$C$45,MAX('[1]Комплексный'!$B$10:$B$24),'[1]Комплексный'!$E$35:$E$45),IF(M70=3,SUMIF('[1]Комплексный'!$C$35:$C$45,MAX('[1]Комплексный'!$B$10:$B$24),'[1]Комплексный'!$F$35:$F$45),IF(M70&gt;3,SUMIF('[1]Комплексный'!$C$35:$C$45,MAX('[1]Комплексный'!$B$10:$B$24),'[1]Комплексный'!$G$35:$G$45)))))))</f>
        <v>0</v>
      </c>
      <c r="W70" s="56">
        <f>IF(P70="",0,IF(P70=0,0,IF(P70=1,SUMIF('[1]Комплексный'!$C$35:$C$45,MAX('[1]Комплексный'!$B$10:$B$24),'[1]Комплексный'!$D$35:$D$45),IF(P70=2,SUMIF('[1]Комплексный'!$C$35:$C$45,MAX('[1]Комплексный'!$B$10:$B$24),'[1]Комплексный'!$E$35:$E$45),IF(P70=3,SUMIF('[1]Комплексный'!$C$35:$C$45,MAX('[1]Комплексный'!$B$10:$B$24),'[1]Комплексный'!$F$35:$F$45),IF(P70&gt;3,SUMIF('[1]Комплексный'!$C$35:$C$45,MAX('[1]Комплексный'!$B$10:$B$24),'[1]Комплексный'!$G$35:$G$45)))))))</f>
        <v>0</v>
      </c>
      <c r="X70" s="56">
        <f t="shared" si="2"/>
        <v>0</v>
      </c>
    </row>
    <row r="71" spans="1:24" ht="62.25" customHeight="1" hidden="1">
      <c r="A71" s="28" t="str">
        <f t="shared" si="0"/>
        <v>z</v>
      </c>
      <c r="B71" s="33">
        <v>24</v>
      </c>
      <c r="C71" s="34">
        <f>_xlfn.IFERROR(VLOOKUP(B71,'[1]Многоборье'!$E$39:$T$71,3,FALSE),"")</f>
      </c>
      <c r="D71" s="34">
        <f>_xlfn.IFERROR(VLOOKUP(B71,'[1]Многоборье'!$E$40:$T$71,4,FALSE),"")</f>
      </c>
      <c r="E71" s="35">
        <f>_xlfn.IFERROR(VLOOKUP(B71,'[1]Многоборье'!$E$40:$T$71,5,FALSE),"")</f>
      </c>
      <c r="F71" s="34">
        <f>_xlfn.IFERROR(VLOOKUP(B71,'[1]Многоборье'!$E$40:$T$71,6,FALSE),"")</f>
      </c>
      <c r="G71" s="36">
        <f>_xlfn.IFERROR(VLOOKUP(B71,'[1]Многоборье'!$E$40:$T$71,7,FALSE),"")</f>
      </c>
      <c r="H71" s="36">
        <f>_xlfn.IFERROR(VLOOKUP(B71,'[1]Многоборье'!$E$40:$T$71,8,FALSE),"")</f>
      </c>
      <c r="I71" s="36">
        <f>_xlfn.IFERROR(VLOOKUP(B71,'[1]Многоборье'!$E$40:$T$71,9,FALSE),"")</f>
      </c>
      <c r="J71" s="36">
        <f>_xlfn.IFERROR(VLOOKUP(B71,'[1]Многоборье'!$E$40:$T$71,10,FALSE),"")</f>
      </c>
      <c r="K71" s="36">
        <f>_xlfn.IFERROR(VLOOKUP(B71,'[1]Многоборье'!$E$40:$T$71,11,FALSE),"")</f>
      </c>
      <c r="L71" s="36">
        <f>_xlfn.IFERROR(VLOOKUP(B71,'[1]Многоборье'!$E$40:$T$71,12,FALSE),"")</f>
      </c>
      <c r="M71" s="36">
        <f>_xlfn.IFERROR(VLOOKUP(B71,'[1]Многоборье'!$E$40:$T$71,13,FALSE),"")</f>
      </c>
      <c r="N71" s="36">
        <f>_xlfn.IFERROR(VLOOKUP(B71,'[1]Многоборье'!$E$40:$T$71,14,FALSE),"")</f>
      </c>
      <c r="O71" s="52">
        <f>_xlfn.IFERROR(VLOOKUP(B71,'[1]Многоборье'!$E$40:$T$71,15,FALSE),"")</f>
      </c>
      <c r="P71" s="52">
        <f t="shared" si="4"/>
      </c>
      <c r="Q71" s="36">
        <f>IF($C$53="","",_xlfn.IFERROR(IF(HLOOKUP('[1]Соревнования'!$B$11,'[1]Разряды'!$A$3:$AD$13,P71+1,FALSE)=0,"",HLOOKUP('[1]Соревнования'!$B$11,'[1]Разряды'!$A$3:$AD$13,P71+1,FALSE)),""))</f>
      </c>
      <c r="S71" s="56">
        <f>IF(G71="",0,IF(G71=0,0,IF(G71=1,SUMIF('[1]Комплексный'!$C$35:$C$45,MAX('[1]Комплексный'!$B$10:$B$24),'[1]Комплексный'!$D$35:$D$45),IF(G71=2,SUMIF('[1]Комплексный'!$C$35:$C$45,MAX('[1]Комплексный'!$B$10:$B$24),'[1]Комплексный'!$E$35:$E$45),IF(G71=3,SUMIF('[1]Комплексный'!$C$35:$C$45,MAX('[1]Комплексный'!$B$10:$B$24),'[1]Комплексный'!$F$35:$F$45),IF(G71&gt;3,SUMIF('[1]Комплексный'!$C$35:$C$45,MAX('[1]Комплексный'!$B$10:$B$24),'[1]Комплексный'!$G$35:$G$45)))))))</f>
        <v>0</v>
      </c>
      <c r="T71" s="56">
        <f>IF(I71="",0,IF(I71=0,0,IF(I71=1,SUMIF('[1]Комплексный'!$C$35:$C$45,MAX('[1]Комплексный'!$B$10:$B$24),'[1]Комплексный'!$D$35:$D$45),IF(I71=2,SUMIF('[1]Комплексный'!$C$35:$C$45,MAX('[1]Комплексный'!$B$10:$B$24),'[1]Комплексный'!$E$35:$E$45),IF(I71=3,SUMIF('[1]Комплексный'!$C$35:$C$45,MAX('[1]Комплексный'!$B$10:$B$24),'[1]Комплексный'!$F$35:$F$45),IF(I71&gt;3,SUMIF('[1]Комплексный'!$C$35:$C$45,MAX('[1]Комплексный'!$B$10:$B$24),'[1]Комплексный'!$G$35:$G$45)))))))</f>
        <v>0</v>
      </c>
      <c r="U71" s="56">
        <f>IF(K71="",0,IF(K71=0,0,IF(K71=1,SUMIF('[1]Комплексный'!$C$35:$C$45,MAX('[1]Комплексный'!$B$10:$B$24),'[1]Комплексный'!$D$35:$D$45),IF(K71=2,SUMIF('[1]Комплексный'!$C$35:$C$45,MAX('[1]Комплексный'!$B$10:$B$24),'[1]Комплексный'!$E$35:$E$45),IF(K71=3,SUMIF('[1]Комплексный'!$C$35:$C$45,MAX('[1]Комплексный'!$B$10:$B$24),'[1]Комплексный'!$F$35:$F$45),IF(K71&gt;3,SUMIF('[1]Комплексный'!$C$35:$C$45,MAX('[1]Комплексный'!$B$10:$B$24),'[1]Комплексный'!$G$35:$G$45)))))))</f>
        <v>0</v>
      </c>
      <c r="V71" s="56">
        <f>IF(M71="",0,IF(M71=0,0,IF(M71=1,SUMIF('[1]Комплексный'!$C$35:$C$45,MAX('[1]Комплексный'!$B$10:$B$24),'[1]Комплексный'!$D$35:$D$45),IF(M71=2,SUMIF('[1]Комплексный'!$C$35:$C$45,MAX('[1]Комплексный'!$B$10:$B$24),'[1]Комплексный'!$E$35:$E$45),IF(M71=3,SUMIF('[1]Комплексный'!$C$35:$C$45,MAX('[1]Комплексный'!$B$10:$B$24),'[1]Комплексный'!$F$35:$F$45),IF(M71&gt;3,SUMIF('[1]Комплексный'!$C$35:$C$45,MAX('[1]Комплексный'!$B$10:$B$24),'[1]Комплексный'!$G$35:$G$45)))))))</f>
        <v>0</v>
      </c>
      <c r="W71" s="56">
        <f>IF(P71="",0,IF(P71=0,0,IF(P71=1,SUMIF('[1]Комплексный'!$C$35:$C$45,MAX('[1]Комплексный'!$B$10:$B$24),'[1]Комплексный'!$D$35:$D$45),IF(P71=2,SUMIF('[1]Комплексный'!$C$35:$C$45,MAX('[1]Комплексный'!$B$10:$B$24),'[1]Комплексный'!$E$35:$E$45),IF(P71=3,SUMIF('[1]Комплексный'!$C$35:$C$45,MAX('[1]Комплексный'!$B$10:$B$24),'[1]Комплексный'!$F$35:$F$45),IF(P71&gt;3,SUMIF('[1]Комплексный'!$C$35:$C$45,MAX('[1]Комплексный'!$B$10:$B$24),'[1]Комплексный'!$G$35:$G$45)))))))</f>
        <v>0</v>
      </c>
      <c r="X71" s="56">
        <f t="shared" si="2"/>
        <v>0</v>
      </c>
    </row>
    <row r="72" spans="1:24" ht="62.25" customHeight="1" hidden="1">
      <c r="A72" s="28" t="str">
        <f t="shared" si="0"/>
        <v>z</v>
      </c>
      <c r="B72" s="33">
        <v>25</v>
      </c>
      <c r="C72" s="34">
        <f>_xlfn.IFERROR(VLOOKUP(B72,'[1]Многоборье'!$E$39:$T$71,3,FALSE),"")</f>
      </c>
      <c r="D72" s="34">
        <f>_xlfn.IFERROR(VLOOKUP(B72,'[1]Многоборье'!$E$40:$T$71,4,FALSE),"")</f>
      </c>
      <c r="E72" s="35">
        <f>_xlfn.IFERROR(VLOOKUP(B72,'[1]Многоборье'!$E$40:$T$71,5,FALSE),"")</f>
      </c>
      <c r="F72" s="34">
        <f>_xlfn.IFERROR(VLOOKUP(B72,'[1]Многоборье'!$E$40:$T$71,6,FALSE),"")</f>
      </c>
      <c r="G72" s="36">
        <f>_xlfn.IFERROR(VLOOKUP(B72,'[1]Многоборье'!$E$40:$T$71,7,FALSE),"")</f>
      </c>
      <c r="H72" s="36">
        <f>_xlfn.IFERROR(VLOOKUP(B72,'[1]Многоборье'!$E$40:$T$71,8,FALSE),"")</f>
      </c>
      <c r="I72" s="36">
        <f>_xlfn.IFERROR(VLOOKUP(B72,'[1]Многоборье'!$E$40:$T$71,9,FALSE),"")</f>
      </c>
      <c r="J72" s="36">
        <f>_xlfn.IFERROR(VLOOKUP(B72,'[1]Многоборье'!$E$40:$T$71,10,FALSE),"")</f>
      </c>
      <c r="K72" s="36">
        <f>_xlfn.IFERROR(VLOOKUP(B72,'[1]Многоборье'!$E$40:$T$71,11,FALSE),"")</f>
      </c>
      <c r="L72" s="36">
        <f>_xlfn.IFERROR(VLOOKUP(B72,'[1]Многоборье'!$E$40:$T$71,12,FALSE),"")</f>
      </c>
      <c r="M72" s="36">
        <f>_xlfn.IFERROR(VLOOKUP(B72,'[1]Многоборье'!$E$40:$T$71,13,FALSE),"")</f>
      </c>
      <c r="N72" s="36">
        <f>_xlfn.IFERROR(VLOOKUP(B72,'[1]Многоборье'!$E$40:$T$71,14,FALSE),"")</f>
      </c>
      <c r="O72" s="52">
        <f>_xlfn.IFERROR(VLOOKUP(B72,'[1]Многоборье'!$E$40:$T$71,15,FALSE),"")</f>
      </c>
      <c r="P72" s="52">
        <f t="shared" si="4"/>
      </c>
      <c r="Q72" s="36">
        <f>IF($C$53="","",_xlfn.IFERROR(IF(HLOOKUP('[1]Соревнования'!$B$11,'[1]Разряды'!$A$3:$AD$13,P72+1,FALSE)=0,"",HLOOKUP('[1]Соревнования'!$B$11,'[1]Разряды'!$A$3:$AD$13,P72+1,FALSE)),""))</f>
      </c>
      <c r="S72" s="56">
        <f>IF(G72="",0,IF(G72=0,0,IF(G72=1,SUMIF('[1]Комплексный'!$C$35:$C$45,MAX('[1]Комплексный'!$B$10:$B$24),'[1]Комплексный'!$D$35:$D$45),IF(G72=2,SUMIF('[1]Комплексный'!$C$35:$C$45,MAX('[1]Комплексный'!$B$10:$B$24),'[1]Комплексный'!$E$35:$E$45),IF(G72=3,SUMIF('[1]Комплексный'!$C$35:$C$45,MAX('[1]Комплексный'!$B$10:$B$24),'[1]Комплексный'!$F$35:$F$45),IF(G72&gt;3,SUMIF('[1]Комплексный'!$C$35:$C$45,MAX('[1]Комплексный'!$B$10:$B$24),'[1]Комплексный'!$G$35:$G$45)))))))</f>
        <v>0</v>
      </c>
      <c r="T72" s="56">
        <f>IF(I72="",0,IF(I72=0,0,IF(I72=1,SUMIF('[1]Комплексный'!$C$35:$C$45,MAX('[1]Комплексный'!$B$10:$B$24),'[1]Комплексный'!$D$35:$D$45),IF(I72=2,SUMIF('[1]Комплексный'!$C$35:$C$45,MAX('[1]Комплексный'!$B$10:$B$24),'[1]Комплексный'!$E$35:$E$45),IF(I72=3,SUMIF('[1]Комплексный'!$C$35:$C$45,MAX('[1]Комплексный'!$B$10:$B$24),'[1]Комплексный'!$F$35:$F$45),IF(I72&gt;3,SUMIF('[1]Комплексный'!$C$35:$C$45,MAX('[1]Комплексный'!$B$10:$B$24),'[1]Комплексный'!$G$35:$G$45)))))))</f>
        <v>0</v>
      </c>
      <c r="U72" s="56">
        <f>IF(K72="",0,IF(K72=0,0,IF(K72=1,SUMIF('[1]Комплексный'!$C$35:$C$45,MAX('[1]Комплексный'!$B$10:$B$24),'[1]Комплексный'!$D$35:$D$45),IF(K72=2,SUMIF('[1]Комплексный'!$C$35:$C$45,MAX('[1]Комплексный'!$B$10:$B$24),'[1]Комплексный'!$E$35:$E$45),IF(K72=3,SUMIF('[1]Комплексный'!$C$35:$C$45,MAX('[1]Комплексный'!$B$10:$B$24),'[1]Комплексный'!$F$35:$F$45),IF(K72&gt;3,SUMIF('[1]Комплексный'!$C$35:$C$45,MAX('[1]Комплексный'!$B$10:$B$24),'[1]Комплексный'!$G$35:$G$45)))))))</f>
        <v>0</v>
      </c>
      <c r="V72" s="56">
        <f>IF(M72="",0,IF(M72=0,0,IF(M72=1,SUMIF('[1]Комплексный'!$C$35:$C$45,MAX('[1]Комплексный'!$B$10:$B$24),'[1]Комплексный'!$D$35:$D$45),IF(M72=2,SUMIF('[1]Комплексный'!$C$35:$C$45,MAX('[1]Комплексный'!$B$10:$B$24),'[1]Комплексный'!$E$35:$E$45),IF(M72=3,SUMIF('[1]Комплексный'!$C$35:$C$45,MAX('[1]Комплексный'!$B$10:$B$24),'[1]Комплексный'!$F$35:$F$45),IF(M72&gt;3,SUMIF('[1]Комплексный'!$C$35:$C$45,MAX('[1]Комплексный'!$B$10:$B$24),'[1]Комплексный'!$G$35:$G$45)))))))</f>
        <v>0</v>
      </c>
      <c r="W72" s="56">
        <f>IF(P72="",0,IF(P72=0,0,IF(P72=1,SUMIF('[1]Комплексный'!$C$35:$C$45,MAX('[1]Комплексный'!$B$10:$B$24),'[1]Комплексный'!$D$35:$D$45),IF(P72=2,SUMIF('[1]Комплексный'!$C$35:$C$45,MAX('[1]Комплексный'!$B$10:$B$24),'[1]Комплексный'!$E$35:$E$45),IF(P72=3,SUMIF('[1]Комплексный'!$C$35:$C$45,MAX('[1]Комплексный'!$B$10:$B$24),'[1]Комплексный'!$F$35:$F$45),IF(P72&gt;3,SUMIF('[1]Комплексный'!$C$35:$C$45,MAX('[1]Комплексный'!$B$10:$B$24),'[1]Комплексный'!$G$35:$G$45)))))))</f>
        <v>0</v>
      </c>
      <c r="X72" s="56">
        <f t="shared" si="2"/>
        <v>0</v>
      </c>
    </row>
    <row r="73" spans="1:24" ht="62.25" customHeight="1" hidden="1">
      <c r="A73" s="28" t="str">
        <f t="shared" si="0"/>
        <v>z</v>
      </c>
      <c r="B73" s="33">
        <v>26</v>
      </c>
      <c r="C73" s="34">
        <f>_xlfn.IFERROR(VLOOKUP(B73,'[1]Многоборье'!$E$39:$T$71,3,FALSE),"")</f>
      </c>
      <c r="D73" s="34">
        <f>_xlfn.IFERROR(VLOOKUP(B73,'[1]Многоборье'!$E$40:$T$71,4,FALSE),"")</f>
      </c>
      <c r="E73" s="35">
        <f>_xlfn.IFERROR(VLOOKUP(B73,'[1]Многоборье'!$E$40:$T$71,5,FALSE),"")</f>
      </c>
      <c r="F73" s="34">
        <f>_xlfn.IFERROR(VLOOKUP(B73,'[1]Многоборье'!$E$40:$T$71,6,FALSE),"")</f>
      </c>
      <c r="G73" s="36">
        <f>_xlfn.IFERROR(VLOOKUP(B73,'[1]Многоборье'!$E$40:$T$71,7,FALSE),"")</f>
      </c>
      <c r="H73" s="36">
        <f>_xlfn.IFERROR(VLOOKUP(B73,'[1]Многоборье'!$E$40:$T$71,8,FALSE),"")</f>
      </c>
      <c r="I73" s="36">
        <f>_xlfn.IFERROR(VLOOKUP(B73,'[1]Многоборье'!$E$40:$T$71,9,FALSE),"")</f>
      </c>
      <c r="J73" s="36">
        <f>_xlfn.IFERROR(VLOOKUP(B73,'[1]Многоборье'!$E$40:$T$71,10,FALSE),"")</f>
      </c>
      <c r="K73" s="36">
        <f>_xlfn.IFERROR(VLOOKUP(B73,'[1]Многоборье'!$E$40:$T$71,11,FALSE),"")</f>
      </c>
      <c r="L73" s="36">
        <f>_xlfn.IFERROR(VLOOKUP(B73,'[1]Многоборье'!$E$40:$T$71,12,FALSE),"")</f>
      </c>
      <c r="M73" s="36">
        <f>_xlfn.IFERROR(VLOOKUP(B73,'[1]Многоборье'!$E$40:$T$71,13,FALSE),"")</f>
      </c>
      <c r="N73" s="36">
        <f>_xlfn.IFERROR(VLOOKUP(B73,'[1]Многоборье'!$E$40:$T$71,14,FALSE),"")</f>
      </c>
      <c r="O73" s="52">
        <f>_xlfn.IFERROR(VLOOKUP(B73,'[1]Многоборье'!$E$40:$T$71,15,FALSE),"")</f>
      </c>
      <c r="P73" s="52">
        <f t="shared" si="4"/>
      </c>
      <c r="Q73" s="36">
        <f>IF($C$53="","",_xlfn.IFERROR(IF(HLOOKUP('[1]Соревнования'!$B$11,'[1]Разряды'!$A$3:$AD$13,P73+1,FALSE)=0,"",HLOOKUP('[1]Соревнования'!$B$11,'[1]Разряды'!$A$3:$AD$13,P73+1,FALSE)),""))</f>
      </c>
      <c r="S73" s="56">
        <f>IF(G73="",0,IF(G73=0,0,IF(G73=1,SUMIF('[1]Комплексный'!$C$35:$C$45,MAX('[1]Комплексный'!$B$10:$B$24),'[1]Комплексный'!$D$35:$D$45),IF(G73=2,SUMIF('[1]Комплексный'!$C$35:$C$45,MAX('[1]Комплексный'!$B$10:$B$24),'[1]Комплексный'!$E$35:$E$45),IF(G73=3,SUMIF('[1]Комплексный'!$C$35:$C$45,MAX('[1]Комплексный'!$B$10:$B$24),'[1]Комплексный'!$F$35:$F$45),IF(G73&gt;3,SUMIF('[1]Комплексный'!$C$35:$C$45,MAX('[1]Комплексный'!$B$10:$B$24),'[1]Комплексный'!$G$35:$G$45)))))))</f>
        <v>0</v>
      </c>
      <c r="T73" s="56">
        <f>IF(I73="",0,IF(I73=0,0,IF(I73=1,SUMIF('[1]Комплексный'!$C$35:$C$45,MAX('[1]Комплексный'!$B$10:$B$24),'[1]Комплексный'!$D$35:$D$45),IF(I73=2,SUMIF('[1]Комплексный'!$C$35:$C$45,MAX('[1]Комплексный'!$B$10:$B$24),'[1]Комплексный'!$E$35:$E$45),IF(I73=3,SUMIF('[1]Комплексный'!$C$35:$C$45,MAX('[1]Комплексный'!$B$10:$B$24),'[1]Комплексный'!$F$35:$F$45),IF(I73&gt;3,SUMIF('[1]Комплексный'!$C$35:$C$45,MAX('[1]Комплексный'!$B$10:$B$24),'[1]Комплексный'!$G$35:$G$45)))))))</f>
        <v>0</v>
      </c>
      <c r="U73" s="56">
        <f>IF(K73="",0,IF(K73=0,0,IF(K73=1,SUMIF('[1]Комплексный'!$C$35:$C$45,MAX('[1]Комплексный'!$B$10:$B$24),'[1]Комплексный'!$D$35:$D$45),IF(K73=2,SUMIF('[1]Комплексный'!$C$35:$C$45,MAX('[1]Комплексный'!$B$10:$B$24),'[1]Комплексный'!$E$35:$E$45),IF(K73=3,SUMIF('[1]Комплексный'!$C$35:$C$45,MAX('[1]Комплексный'!$B$10:$B$24),'[1]Комплексный'!$F$35:$F$45),IF(K73&gt;3,SUMIF('[1]Комплексный'!$C$35:$C$45,MAX('[1]Комплексный'!$B$10:$B$24),'[1]Комплексный'!$G$35:$G$45)))))))</f>
        <v>0</v>
      </c>
      <c r="V73" s="56">
        <f>IF(M73="",0,IF(M73=0,0,IF(M73=1,SUMIF('[1]Комплексный'!$C$35:$C$45,MAX('[1]Комплексный'!$B$10:$B$24),'[1]Комплексный'!$D$35:$D$45),IF(M73=2,SUMIF('[1]Комплексный'!$C$35:$C$45,MAX('[1]Комплексный'!$B$10:$B$24),'[1]Комплексный'!$E$35:$E$45),IF(M73=3,SUMIF('[1]Комплексный'!$C$35:$C$45,MAX('[1]Комплексный'!$B$10:$B$24),'[1]Комплексный'!$F$35:$F$45),IF(M73&gt;3,SUMIF('[1]Комплексный'!$C$35:$C$45,MAX('[1]Комплексный'!$B$10:$B$24),'[1]Комплексный'!$G$35:$G$45)))))))</f>
        <v>0</v>
      </c>
      <c r="W73" s="56">
        <f>IF(P73="",0,IF(P73=0,0,IF(P73=1,SUMIF('[1]Комплексный'!$C$35:$C$45,MAX('[1]Комплексный'!$B$10:$B$24),'[1]Комплексный'!$D$35:$D$45),IF(P73=2,SUMIF('[1]Комплексный'!$C$35:$C$45,MAX('[1]Комплексный'!$B$10:$B$24),'[1]Комплексный'!$E$35:$E$45),IF(P73=3,SUMIF('[1]Комплексный'!$C$35:$C$45,MAX('[1]Комплексный'!$B$10:$B$24),'[1]Комплексный'!$F$35:$F$45),IF(P73&gt;3,SUMIF('[1]Комплексный'!$C$35:$C$45,MAX('[1]Комплексный'!$B$10:$B$24),'[1]Комплексный'!$G$35:$G$45)))))))</f>
        <v>0</v>
      </c>
      <c r="X73" s="56">
        <f t="shared" si="2"/>
        <v>0</v>
      </c>
    </row>
    <row r="74" spans="1:24" ht="62.25" customHeight="1" hidden="1">
      <c r="A74" s="28" t="str">
        <f t="shared" si="0"/>
        <v>z</v>
      </c>
      <c r="B74" s="33">
        <v>27</v>
      </c>
      <c r="C74" s="34">
        <f>_xlfn.IFERROR(VLOOKUP(B74,'[1]Многоборье'!$E$39:$T$71,3,FALSE),"")</f>
      </c>
      <c r="D74" s="34">
        <f>_xlfn.IFERROR(VLOOKUP(B74,'[1]Многоборье'!$E$40:$T$71,4,FALSE),"")</f>
      </c>
      <c r="E74" s="35">
        <f>_xlfn.IFERROR(VLOOKUP(B74,'[1]Многоборье'!$E$40:$T$71,5,FALSE),"")</f>
      </c>
      <c r="F74" s="34">
        <f>_xlfn.IFERROR(VLOOKUP(B74,'[1]Многоборье'!$E$40:$T$71,6,FALSE),"")</f>
      </c>
      <c r="G74" s="36">
        <f>_xlfn.IFERROR(VLOOKUP(B74,'[1]Многоборье'!$E$40:$T$71,7,FALSE),"")</f>
      </c>
      <c r="H74" s="36">
        <f>_xlfn.IFERROR(VLOOKUP(B74,'[1]Многоборье'!$E$40:$T$71,8,FALSE),"")</f>
      </c>
      <c r="I74" s="36">
        <f>_xlfn.IFERROR(VLOOKUP(B74,'[1]Многоборье'!$E$40:$T$71,9,FALSE),"")</f>
      </c>
      <c r="J74" s="36">
        <f>_xlfn.IFERROR(VLOOKUP(B74,'[1]Многоборье'!$E$40:$T$71,10,FALSE),"")</f>
      </c>
      <c r="K74" s="36">
        <f>_xlfn.IFERROR(VLOOKUP(B74,'[1]Многоборье'!$E$40:$T$71,11,FALSE),"")</f>
      </c>
      <c r="L74" s="36">
        <f>_xlfn.IFERROR(VLOOKUP(B74,'[1]Многоборье'!$E$40:$T$71,12,FALSE),"")</f>
      </c>
      <c r="M74" s="36">
        <f>_xlfn.IFERROR(VLOOKUP(B74,'[1]Многоборье'!$E$40:$T$71,13,FALSE),"")</f>
      </c>
      <c r="N74" s="36">
        <f>_xlfn.IFERROR(VLOOKUP(B74,'[1]Многоборье'!$E$40:$T$71,14,FALSE),"")</f>
      </c>
      <c r="O74" s="52">
        <f>_xlfn.IFERROR(VLOOKUP(B74,'[1]Многоборье'!$E$40:$T$71,15,FALSE),"")</f>
      </c>
      <c r="P74" s="52">
        <f t="shared" si="4"/>
      </c>
      <c r="Q74" s="36">
        <f>IF($C$53="","",_xlfn.IFERROR(IF(HLOOKUP('[1]Соревнования'!$B$11,'[1]Разряды'!$A$3:$AD$13,P74+1,FALSE)=0,"",HLOOKUP('[1]Соревнования'!$B$11,'[1]Разряды'!$A$3:$AD$13,P74+1,FALSE)),""))</f>
      </c>
      <c r="S74" s="56">
        <f>IF(G74="",0,IF(G74=0,0,IF(G74=1,SUMIF('[1]Комплексный'!$C$35:$C$45,MAX('[1]Комплексный'!$B$10:$B$24),'[1]Комплексный'!$D$35:$D$45),IF(G74=2,SUMIF('[1]Комплексный'!$C$35:$C$45,MAX('[1]Комплексный'!$B$10:$B$24),'[1]Комплексный'!$E$35:$E$45),IF(G74=3,SUMIF('[1]Комплексный'!$C$35:$C$45,MAX('[1]Комплексный'!$B$10:$B$24),'[1]Комплексный'!$F$35:$F$45),IF(G74&gt;3,SUMIF('[1]Комплексный'!$C$35:$C$45,MAX('[1]Комплексный'!$B$10:$B$24),'[1]Комплексный'!$G$35:$G$45)))))))</f>
        <v>0</v>
      </c>
      <c r="T74" s="56">
        <f>IF(I74="",0,IF(I74=0,0,IF(I74=1,SUMIF('[1]Комплексный'!$C$35:$C$45,MAX('[1]Комплексный'!$B$10:$B$24),'[1]Комплексный'!$D$35:$D$45),IF(I74=2,SUMIF('[1]Комплексный'!$C$35:$C$45,MAX('[1]Комплексный'!$B$10:$B$24),'[1]Комплексный'!$E$35:$E$45),IF(I74=3,SUMIF('[1]Комплексный'!$C$35:$C$45,MAX('[1]Комплексный'!$B$10:$B$24),'[1]Комплексный'!$F$35:$F$45),IF(I74&gt;3,SUMIF('[1]Комплексный'!$C$35:$C$45,MAX('[1]Комплексный'!$B$10:$B$24),'[1]Комплексный'!$G$35:$G$45)))))))</f>
        <v>0</v>
      </c>
      <c r="U74" s="56">
        <f>IF(K74="",0,IF(K74=0,0,IF(K74=1,SUMIF('[1]Комплексный'!$C$35:$C$45,MAX('[1]Комплексный'!$B$10:$B$24),'[1]Комплексный'!$D$35:$D$45),IF(K74=2,SUMIF('[1]Комплексный'!$C$35:$C$45,MAX('[1]Комплексный'!$B$10:$B$24),'[1]Комплексный'!$E$35:$E$45),IF(K74=3,SUMIF('[1]Комплексный'!$C$35:$C$45,MAX('[1]Комплексный'!$B$10:$B$24),'[1]Комплексный'!$F$35:$F$45),IF(K74&gt;3,SUMIF('[1]Комплексный'!$C$35:$C$45,MAX('[1]Комплексный'!$B$10:$B$24),'[1]Комплексный'!$G$35:$G$45)))))))</f>
        <v>0</v>
      </c>
      <c r="V74" s="56">
        <f>IF(M74="",0,IF(M74=0,0,IF(M74=1,SUMIF('[1]Комплексный'!$C$35:$C$45,MAX('[1]Комплексный'!$B$10:$B$24),'[1]Комплексный'!$D$35:$D$45),IF(M74=2,SUMIF('[1]Комплексный'!$C$35:$C$45,MAX('[1]Комплексный'!$B$10:$B$24),'[1]Комплексный'!$E$35:$E$45),IF(M74=3,SUMIF('[1]Комплексный'!$C$35:$C$45,MAX('[1]Комплексный'!$B$10:$B$24),'[1]Комплексный'!$F$35:$F$45),IF(M74&gt;3,SUMIF('[1]Комплексный'!$C$35:$C$45,MAX('[1]Комплексный'!$B$10:$B$24),'[1]Комплексный'!$G$35:$G$45)))))))</f>
        <v>0</v>
      </c>
      <c r="W74" s="56">
        <f>IF(P74="",0,IF(P74=0,0,IF(P74=1,SUMIF('[1]Комплексный'!$C$35:$C$45,MAX('[1]Комплексный'!$B$10:$B$24),'[1]Комплексный'!$D$35:$D$45),IF(P74=2,SUMIF('[1]Комплексный'!$C$35:$C$45,MAX('[1]Комплексный'!$B$10:$B$24),'[1]Комплексный'!$E$35:$E$45),IF(P74=3,SUMIF('[1]Комплексный'!$C$35:$C$45,MAX('[1]Комплексный'!$B$10:$B$24),'[1]Комплексный'!$F$35:$F$45),IF(P74&gt;3,SUMIF('[1]Комплексный'!$C$35:$C$45,MAX('[1]Комплексный'!$B$10:$B$24),'[1]Комплексный'!$G$35:$G$45)))))))</f>
        <v>0</v>
      </c>
      <c r="X74" s="56">
        <f t="shared" si="2"/>
        <v>0</v>
      </c>
    </row>
    <row r="75" spans="1:24" ht="62.25" customHeight="1" hidden="1">
      <c r="A75" s="28" t="str">
        <f t="shared" si="0"/>
        <v>z</v>
      </c>
      <c r="B75" s="33">
        <v>28</v>
      </c>
      <c r="C75" s="34">
        <f>_xlfn.IFERROR(VLOOKUP(B75,'[1]Многоборье'!$E$39:$T$71,3,FALSE),"")</f>
      </c>
      <c r="D75" s="34">
        <f>_xlfn.IFERROR(VLOOKUP(B75,'[1]Многоборье'!$E$40:$T$71,4,FALSE),"")</f>
      </c>
      <c r="E75" s="35">
        <f>_xlfn.IFERROR(VLOOKUP(B75,'[1]Многоборье'!$E$40:$T$71,5,FALSE),"")</f>
      </c>
      <c r="F75" s="34">
        <f>_xlfn.IFERROR(VLOOKUP(B75,'[1]Многоборье'!$E$40:$T$71,6,FALSE),"")</f>
      </c>
      <c r="G75" s="36">
        <f>_xlfn.IFERROR(VLOOKUP(B75,'[1]Многоборье'!$E$40:$T$71,7,FALSE),"")</f>
      </c>
      <c r="H75" s="36">
        <f>_xlfn.IFERROR(VLOOKUP(B75,'[1]Многоборье'!$E$40:$T$71,8,FALSE),"")</f>
      </c>
      <c r="I75" s="36">
        <f>_xlfn.IFERROR(VLOOKUP(B75,'[1]Многоборье'!$E$40:$T$71,9,FALSE),"")</f>
      </c>
      <c r="J75" s="36">
        <f>_xlfn.IFERROR(VLOOKUP(B75,'[1]Многоборье'!$E$40:$T$71,10,FALSE),"")</f>
      </c>
      <c r="K75" s="36">
        <f>_xlfn.IFERROR(VLOOKUP(B75,'[1]Многоборье'!$E$40:$T$71,11,FALSE),"")</f>
      </c>
      <c r="L75" s="36">
        <f>_xlfn.IFERROR(VLOOKUP(B75,'[1]Многоборье'!$E$40:$T$71,12,FALSE),"")</f>
      </c>
      <c r="M75" s="36">
        <f>_xlfn.IFERROR(VLOOKUP(B75,'[1]Многоборье'!$E$40:$T$71,13,FALSE),"")</f>
      </c>
      <c r="N75" s="36">
        <f>_xlfn.IFERROR(VLOOKUP(B75,'[1]Многоборье'!$E$40:$T$71,14,FALSE),"")</f>
      </c>
      <c r="O75" s="52">
        <f>_xlfn.IFERROR(VLOOKUP(B75,'[1]Многоборье'!$E$40:$T$71,15,FALSE),"")</f>
      </c>
      <c r="P75" s="52">
        <f t="shared" si="4"/>
      </c>
      <c r="Q75" s="36">
        <f>IF($C$53="","",_xlfn.IFERROR(IF(HLOOKUP('[1]Соревнования'!$B$11,'[1]Разряды'!$A$3:$AD$13,P75+1,FALSE)=0,"",HLOOKUP('[1]Соревнования'!$B$11,'[1]Разряды'!$A$3:$AD$13,P75+1,FALSE)),""))</f>
      </c>
      <c r="S75" s="56">
        <f>IF(G75="",0,IF(G75=0,0,IF(G75=1,SUMIF('[1]Комплексный'!$C$35:$C$45,MAX('[1]Комплексный'!$B$10:$B$24),'[1]Комплексный'!$D$35:$D$45),IF(G75=2,SUMIF('[1]Комплексный'!$C$35:$C$45,MAX('[1]Комплексный'!$B$10:$B$24),'[1]Комплексный'!$E$35:$E$45),IF(G75=3,SUMIF('[1]Комплексный'!$C$35:$C$45,MAX('[1]Комплексный'!$B$10:$B$24),'[1]Комплексный'!$F$35:$F$45),IF(G75&gt;3,SUMIF('[1]Комплексный'!$C$35:$C$45,MAX('[1]Комплексный'!$B$10:$B$24),'[1]Комплексный'!$G$35:$G$45)))))))</f>
        <v>0</v>
      </c>
      <c r="T75" s="56">
        <f>IF(I75="",0,IF(I75=0,0,IF(I75=1,SUMIF('[1]Комплексный'!$C$35:$C$45,MAX('[1]Комплексный'!$B$10:$B$24),'[1]Комплексный'!$D$35:$D$45),IF(I75=2,SUMIF('[1]Комплексный'!$C$35:$C$45,MAX('[1]Комплексный'!$B$10:$B$24),'[1]Комплексный'!$E$35:$E$45),IF(I75=3,SUMIF('[1]Комплексный'!$C$35:$C$45,MAX('[1]Комплексный'!$B$10:$B$24),'[1]Комплексный'!$F$35:$F$45),IF(I75&gt;3,SUMIF('[1]Комплексный'!$C$35:$C$45,MAX('[1]Комплексный'!$B$10:$B$24),'[1]Комплексный'!$G$35:$G$45)))))))</f>
        <v>0</v>
      </c>
      <c r="U75" s="56">
        <f>IF(K75="",0,IF(K75=0,0,IF(K75=1,SUMIF('[1]Комплексный'!$C$35:$C$45,MAX('[1]Комплексный'!$B$10:$B$24),'[1]Комплексный'!$D$35:$D$45),IF(K75=2,SUMIF('[1]Комплексный'!$C$35:$C$45,MAX('[1]Комплексный'!$B$10:$B$24),'[1]Комплексный'!$E$35:$E$45),IF(K75=3,SUMIF('[1]Комплексный'!$C$35:$C$45,MAX('[1]Комплексный'!$B$10:$B$24),'[1]Комплексный'!$F$35:$F$45),IF(K75&gt;3,SUMIF('[1]Комплексный'!$C$35:$C$45,MAX('[1]Комплексный'!$B$10:$B$24),'[1]Комплексный'!$G$35:$G$45)))))))</f>
        <v>0</v>
      </c>
      <c r="V75" s="56">
        <f>IF(M75="",0,IF(M75=0,0,IF(M75=1,SUMIF('[1]Комплексный'!$C$35:$C$45,MAX('[1]Комплексный'!$B$10:$B$24),'[1]Комплексный'!$D$35:$D$45),IF(M75=2,SUMIF('[1]Комплексный'!$C$35:$C$45,MAX('[1]Комплексный'!$B$10:$B$24),'[1]Комплексный'!$E$35:$E$45),IF(M75=3,SUMIF('[1]Комплексный'!$C$35:$C$45,MAX('[1]Комплексный'!$B$10:$B$24),'[1]Комплексный'!$F$35:$F$45),IF(M75&gt;3,SUMIF('[1]Комплексный'!$C$35:$C$45,MAX('[1]Комплексный'!$B$10:$B$24),'[1]Комплексный'!$G$35:$G$45)))))))</f>
        <v>0</v>
      </c>
      <c r="W75" s="56">
        <f>IF(P75="",0,IF(P75=0,0,IF(P75=1,SUMIF('[1]Комплексный'!$C$35:$C$45,MAX('[1]Комплексный'!$B$10:$B$24),'[1]Комплексный'!$D$35:$D$45),IF(P75=2,SUMIF('[1]Комплексный'!$C$35:$C$45,MAX('[1]Комплексный'!$B$10:$B$24),'[1]Комплексный'!$E$35:$E$45),IF(P75=3,SUMIF('[1]Комплексный'!$C$35:$C$45,MAX('[1]Комплексный'!$B$10:$B$24),'[1]Комплексный'!$F$35:$F$45),IF(P75&gt;3,SUMIF('[1]Комплексный'!$C$35:$C$45,MAX('[1]Комплексный'!$B$10:$B$24),'[1]Комплексный'!$G$35:$G$45)))))))</f>
        <v>0</v>
      </c>
      <c r="X75" s="56">
        <f t="shared" si="2"/>
        <v>0</v>
      </c>
    </row>
    <row r="76" spans="1:24" ht="62.25" customHeight="1" hidden="1">
      <c r="A76" s="28" t="str">
        <f t="shared" si="0"/>
        <v>z</v>
      </c>
      <c r="B76" s="33">
        <v>29</v>
      </c>
      <c r="C76" s="34">
        <f>_xlfn.IFERROR(VLOOKUP(B76,'[1]Многоборье'!$E$39:$T$71,3,FALSE),"")</f>
      </c>
      <c r="D76" s="34">
        <f>_xlfn.IFERROR(VLOOKUP(B76,'[1]Многоборье'!$E$40:$T$71,4,FALSE),"")</f>
      </c>
      <c r="E76" s="35">
        <f>_xlfn.IFERROR(VLOOKUP(B76,'[1]Многоборье'!$E$40:$T$71,5,FALSE),"")</f>
      </c>
      <c r="F76" s="34">
        <f>_xlfn.IFERROR(VLOOKUP(B76,'[1]Многоборье'!$E$40:$T$71,6,FALSE),"")</f>
      </c>
      <c r="G76" s="36">
        <f>_xlfn.IFERROR(VLOOKUP(B76,'[1]Многоборье'!$E$40:$T$71,7,FALSE),"")</f>
      </c>
      <c r="H76" s="36">
        <f>_xlfn.IFERROR(VLOOKUP(B76,'[1]Многоборье'!$E$40:$T$71,8,FALSE),"")</f>
      </c>
      <c r="I76" s="36">
        <f>_xlfn.IFERROR(VLOOKUP(B76,'[1]Многоборье'!$E$40:$T$71,9,FALSE),"")</f>
      </c>
      <c r="J76" s="36">
        <f>_xlfn.IFERROR(VLOOKUP(B76,'[1]Многоборье'!$E$40:$T$71,10,FALSE),"")</f>
      </c>
      <c r="K76" s="36">
        <f>_xlfn.IFERROR(VLOOKUP(B76,'[1]Многоборье'!$E$40:$T$71,11,FALSE),"")</f>
      </c>
      <c r="L76" s="36">
        <f>_xlfn.IFERROR(VLOOKUP(B76,'[1]Многоборье'!$E$40:$T$71,12,FALSE),"")</f>
      </c>
      <c r="M76" s="36">
        <f>_xlfn.IFERROR(VLOOKUP(B76,'[1]Многоборье'!$E$40:$T$71,13,FALSE),"")</f>
      </c>
      <c r="N76" s="36">
        <f>_xlfn.IFERROR(VLOOKUP(B76,'[1]Многоборье'!$E$40:$T$71,14,FALSE),"")</f>
      </c>
      <c r="O76" s="52">
        <f>_xlfn.IFERROR(VLOOKUP(B76,'[1]Многоборье'!$E$40:$T$71,15,FALSE),"")</f>
      </c>
      <c r="P76" s="52">
        <f t="shared" si="4"/>
      </c>
      <c r="Q76" s="36">
        <f>IF($C$53="","",_xlfn.IFERROR(IF(HLOOKUP('[1]Соревнования'!$B$11,'[1]Разряды'!$A$3:$AD$13,P76+1,FALSE)=0,"",HLOOKUP('[1]Соревнования'!$B$11,'[1]Разряды'!$A$3:$AD$13,P76+1,FALSE)),""))</f>
      </c>
      <c r="S76" s="56">
        <f>IF(G76="",0,IF(G76=0,0,IF(G76=1,SUMIF('[1]Комплексный'!$C$35:$C$45,MAX('[1]Комплексный'!$B$10:$B$24),'[1]Комплексный'!$D$35:$D$45),IF(G76=2,SUMIF('[1]Комплексный'!$C$35:$C$45,MAX('[1]Комплексный'!$B$10:$B$24),'[1]Комплексный'!$E$35:$E$45),IF(G76=3,SUMIF('[1]Комплексный'!$C$35:$C$45,MAX('[1]Комплексный'!$B$10:$B$24),'[1]Комплексный'!$F$35:$F$45),IF(G76&gt;3,SUMIF('[1]Комплексный'!$C$35:$C$45,MAX('[1]Комплексный'!$B$10:$B$24),'[1]Комплексный'!$G$35:$G$45)))))))</f>
        <v>0</v>
      </c>
      <c r="T76" s="56">
        <f>IF(I76="",0,IF(I76=0,0,IF(I76=1,SUMIF('[1]Комплексный'!$C$35:$C$45,MAX('[1]Комплексный'!$B$10:$B$24),'[1]Комплексный'!$D$35:$D$45),IF(I76=2,SUMIF('[1]Комплексный'!$C$35:$C$45,MAX('[1]Комплексный'!$B$10:$B$24),'[1]Комплексный'!$E$35:$E$45),IF(I76=3,SUMIF('[1]Комплексный'!$C$35:$C$45,MAX('[1]Комплексный'!$B$10:$B$24),'[1]Комплексный'!$F$35:$F$45),IF(I76&gt;3,SUMIF('[1]Комплексный'!$C$35:$C$45,MAX('[1]Комплексный'!$B$10:$B$24),'[1]Комплексный'!$G$35:$G$45)))))))</f>
        <v>0</v>
      </c>
      <c r="U76" s="56">
        <f>IF(K76="",0,IF(K76=0,0,IF(K76=1,SUMIF('[1]Комплексный'!$C$35:$C$45,MAX('[1]Комплексный'!$B$10:$B$24),'[1]Комплексный'!$D$35:$D$45),IF(K76=2,SUMIF('[1]Комплексный'!$C$35:$C$45,MAX('[1]Комплексный'!$B$10:$B$24),'[1]Комплексный'!$E$35:$E$45),IF(K76=3,SUMIF('[1]Комплексный'!$C$35:$C$45,MAX('[1]Комплексный'!$B$10:$B$24),'[1]Комплексный'!$F$35:$F$45),IF(K76&gt;3,SUMIF('[1]Комплексный'!$C$35:$C$45,MAX('[1]Комплексный'!$B$10:$B$24),'[1]Комплексный'!$G$35:$G$45)))))))</f>
        <v>0</v>
      </c>
      <c r="V76" s="56">
        <f>IF(M76="",0,IF(M76=0,0,IF(M76=1,SUMIF('[1]Комплексный'!$C$35:$C$45,MAX('[1]Комплексный'!$B$10:$B$24),'[1]Комплексный'!$D$35:$D$45),IF(M76=2,SUMIF('[1]Комплексный'!$C$35:$C$45,MAX('[1]Комплексный'!$B$10:$B$24),'[1]Комплексный'!$E$35:$E$45),IF(M76=3,SUMIF('[1]Комплексный'!$C$35:$C$45,MAX('[1]Комплексный'!$B$10:$B$24),'[1]Комплексный'!$F$35:$F$45),IF(M76&gt;3,SUMIF('[1]Комплексный'!$C$35:$C$45,MAX('[1]Комплексный'!$B$10:$B$24),'[1]Комплексный'!$G$35:$G$45)))))))</f>
        <v>0</v>
      </c>
      <c r="W76" s="56">
        <f>IF(P76="",0,IF(P76=0,0,IF(P76=1,SUMIF('[1]Комплексный'!$C$35:$C$45,MAX('[1]Комплексный'!$B$10:$B$24),'[1]Комплексный'!$D$35:$D$45),IF(P76=2,SUMIF('[1]Комплексный'!$C$35:$C$45,MAX('[1]Комплексный'!$B$10:$B$24),'[1]Комплексный'!$E$35:$E$45),IF(P76=3,SUMIF('[1]Комплексный'!$C$35:$C$45,MAX('[1]Комплексный'!$B$10:$B$24),'[1]Комплексный'!$F$35:$F$45),IF(P76&gt;3,SUMIF('[1]Комплексный'!$C$35:$C$45,MAX('[1]Комплексный'!$B$10:$B$24),'[1]Комплексный'!$G$35:$G$45)))))))</f>
        <v>0</v>
      </c>
      <c r="X76" s="56">
        <f t="shared" si="2"/>
        <v>0</v>
      </c>
    </row>
    <row r="77" spans="1:24" ht="62.25" customHeight="1" hidden="1">
      <c r="A77" s="28" t="str">
        <f t="shared" si="0"/>
        <v>z</v>
      </c>
      <c r="B77" s="33">
        <v>30</v>
      </c>
      <c r="C77" s="34">
        <f>_xlfn.IFERROR(VLOOKUP(B77,'[1]Многоборье'!$E$39:$T$71,3,FALSE),"")</f>
      </c>
      <c r="D77" s="34">
        <f>_xlfn.IFERROR(VLOOKUP(B77,'[1]Многоборье'!$E$40:$T$71,4,FALSE),"")</f>
      </c>
      <c r="E77" s="35">
        <f>_xlfn.IFERROR(VLOOKUP(B77,'[1]Многоборье'!$E$40:$T$71,5,FALSE),"")</f>
      </c>
      <c r="F77" s="34">
        <f>_xlfn.IFERROR(VLOOKUP(B77,'[1]Многоборье'!$E$40:$T$71,6,FALSE),"")</f>
      </c>
      <c r="G77" s="36">
        <f>_xlfn.IFERROR(VLOOKUP(B77,'[1]Многоборье'!$E$40:$T$71,7,FALSE),"")</f>
      </c>
      <c r="H77" s="36">
        <f>_xlfn.IFERROR(VLOOKUP(B77,'[1]Многоборье'!$E$40:$T$71,8,FALSE),"")</f>
      </c>
      <c r="I77" s="36">
        <f>_xlfn.IFERROR(VLOOKUP(B77,'[1]Многоборье'!$E$40:$T$71,9,FALSE),"")</f>
      </c>
      <c r="J77" s="36">
        <f>_xlfn.IFERROR(VLOOKUP(B77,'[1]Многоборье'!$E$40:$T$71,10,FALSE),"")</f>
      </c>
      <c r="K77" s="36">
        <f>_xlfn.IFERROR(VLOOKUP(B77,'[1]Многоборье'!$E$40:$T$71,11,FALSE),"")</f>
      </c>
      <c r="L77" s="36">
        <f>_xlfn.IFERROR(VLOOKUP(B77,'[1]Многоборье'!$E$40:$T$71,12,FALSE),"")</f>
      </c>
      <c r="M77" s="36">
        <f>_xlfn.IFERROR(VLOOKUP(B77,'[1]Многоборье'!$E$40:$T$71,13,FALSE),"")</f>
      </c>
      <c r="N77" s="36">
        <f>_xlfn.IFERROR(VLOOKUP(B77,'[1]Многоборье'!$E$40:$T$71,14,FALSE),"")</f>
      </c>
      <c r="O77" s="52">
        <f>_xlfn.IFERROR(VLOOKUP(B77,'[1]Многоборье'!$E$40:$T$71,15,FALSE),"")</f>
      </c>
      <c r="P77" s="52">
        <f t="shared" si="4"/>
      </c>
      <c r="Q77" s="36">
        <f>IF($C$53="","",_xlfn.IFERROR(IF(HLOOKUP('[1]Соревнования'!$B$11,'[1]Разряды'!$A$3:$AD$13,P77+1,FALSE)=0,"",HLOOKUP('[1]Соревнования'!$B$11,'[1]Разряды'!$A$3:$AD$13,P77+1,FALSE)),""))</f>
      </c>
      <c r="S77" s="56">
        <f>IF(G77="",0,IF(G77=0,0,IF(G77=1,SUMIF('[1]Комплексный'!$C$35:$C$45,MAX('[1]Комплексный'!$B$10:$B$24),'[1]Комплексный'!$D$35:$D$45),IF(G77=2,SUMIF('[1]Комплексный'!$C$35:$C$45,MAX('[1]Комплексный'!$B$10:$B$24),'[1]Комплексный'!$E$35:$E$45),IF(G77=3,SUMIF('[1]Комплексный'!$C$35:$C$45,MAX('[1]Комплексный'!$B$10:$B$24),'[1]Комплексный'!$F$35:$F$45),IF(G77&gt;3,SUMIF('[1]Комплексный'!$C$35:$C$45,MAX('[1]Комплексный'!$B$10:$B$24),'[1]Комплексный'!$G$35:$G$45)))))))</f>
        <v>0</v>
      </c>
      <c r="T77" s="56">
        <f>IF(I77="",0,IF(I77=0,0,IF(I77=1,SUMIF('[1]Комплексный'!$C$35:$C$45,MAX('[1]Комплексный'!$B$10:$B$24),'[1]Комплексный'!$D$35:$D$45),IF(I77=2,SUMIF('[1]Комплексный'!$C$35:$C$45,MAX('[1]Комплексный'!$B$10:$B$24),'[1]Комплексный'!$E$35:$E$45),IF(I77=3,SUMIF('[1]Комплексный'!$C$35:$C$45,MAX('[1]Комплексный'!$B$10:$B$24),'[1]Комплексный'!$F$35:$F$45),IF(I77&gt;3,SUMIF('[1]Комплексный'!$C$35:$C$45,MAX('[1]Комплексный'!$B$10:$B$24),'[1]Комплексный'!$G$35:$G$45)))))))</f>
        <v>0</v>
      </c>
      <c r="U77" s="56">
        <f>IF(K77="",0,IF(K77=0,0,IF(K77=1,SUMIF('[1]Комплексный'!$C$35:$C$45,MAX('[1]Комплексный'!$B$10:$B$24),'[1]Комплексный'!$D$35:$D$45),IF(K77=2,SUMIF('[1]Комплексный'!$C$35:$C$45,MAX('[1]Комплексный'!$B$10:$B$24),'[1]Комплексный'!$E$35:$E$45),IF(K77=3,SUMIF('[1]Комплексный'!$C$35:$C$45,MAX('[1]Комплексный'!$B$10:$B$24),'[1]Комплексный'!$F$35:$F$45),IF(K77&gt;3,SUMIF('[1]Комплексный'!$C$35:$C$45,MAX('[1]Комплексный'!$B$10:$B$24),'[1]Комплексный'!$G$35:$G$45)))))))</f>
        <v>0</v>
      </c>
      <c r="V77" s="56">
        <f>IF(M77="",0,IF(M77=0,0,IF(M77=1,SUMIF('[1]Комплексный'!$C$35:$C$45,MAX('[1]Комплексный'!$B$10:$B$24),'[1]Комплексный'!$D$35:$D$45),IF(M77=2,SUMIF('[1]Комплексный'!$C$35:$C$45,MAX('[1]Комплексный'!$B$10:$B$24),'[1]Комплексный'!$E$35:$E$45),IF(M77=3,SUMIF('[1]Комплексный'!$C$35:$C$45,MAX('[1]Комплексный'!$B$10:$B$24),'[1]Комплексный'!$F$35:$F$45),IF(M77&gt;3,SUMIF('[1]Комплексный'!$C$35:$C$45,MAX('[1]Комплексный'!$B$10:$B$24),'[1]Комплексный'!$G$35:$G$45)))))))</f>
        <v>0</v>
      </c>
      <c r="W77" s="56">
        <f>IF(P77="",0,IF(P77=0,0,IF(P77=1,SUMIF('[1]Комплексный'!$C$35:$C$45,MAX('[1]Комплексный'!$B$10:$B$24),'[1]Комплексный'!$D$35:$D$45),IF(P77=2,SUMIF('[1]Комплексный'!$C$35:$C$45,MAX('[1]Комплексный'!$B$10:$B$24),'[1]Комплексный'!$E$35:$E$45),IF(P77=3,SUMIF('[1]Комплексный'!$C$35:$C$45,MAX('[1]Комплексный'!$B$10:$B$24),'[1]Комплексный'!$F$35:$F$45),IF(P77&gt;3,SUMIF('[1]Комплексный'!$C$35:$C$45,MAX('[1]Комплексный'!$B$10:$B$24),'[1]Комплексный'!$G$35:$G$45)))))))</f>
        <v>0</v>
      </c>
      <c r="X77" s="56">
        <f t="shared" si="2"/>
        <v>0</v>
      </c>
    </row>
    <row r="78" spans="1:24" ht="62.25" customHeight="1" hidden="1">
      <c r="A78" s="28" t="str">
        <f t="shared" si="0"/>
        <v>z</v>
      </c>
      <c r="B78" s="33">
        <v>31</v>
      </c>
      <c r="C78" s="34">
        <f>_xlfn.IFERROR(VLOOKUP(B78,'[1]Многоборье'!$E$39:$T$71,3,FALSE),"")</f>
      </c>
      <c r="D78" s="34">
        <f>_xlfn.IFERROR(VLOOKUP(B78,'[1]Многоборье'!$E$40:$T$71,4,FALSE),"")</f>
      </c>
      <c r="E78" s="35">
        <f>_xlfn.IFERROR(VLOOKUP(B78,'[1]Многоборье'!$E$40:$T$71,5,FALSE),"")</f>
      </c>
      <c r="F78" s="34">
        <f>_xlfn.IFERROR(VLOOKUP(B78,'[1]Многоборье'!$E$40:$T$71,6,FALSE),"")</f>
      </c>
      <c r="G78" s="36">
        <f>_xlfn.IFERROR(VLOOKUP(B78,'[1]Многоборье'!$E$40:$T$71,7,FALSE),"")</f>
      </c>
      <c r="H78" s="36">
        <f>_xlfn.IFERROR(VLOOKUP(B78,'[1]Многоборье'!$E$40:$T$71,8,FALSE),"")</f>
      </c>
      <c r="I78" s="36">
        <f>_xlfn.IFERROR(VLOOKUP(B78,'[1]Многоборье'!$E$40:$T$71,9,FALSE),"")</f>
      </c>
      <c r="J78" s="36">
        <f>_xlfn.IFERROR(VLOOKUP(B78,'[1]Многоборье'!$E$40:$T$71,10,FALSE),"")</f>
      </c>
      <c r="K78" s="36">
        <f>_xlfn.IFERROR(VLOOKUP(B78,'[1]Многоборье'!$E$40:$T$71,11,FALSE),"")</f>
      </c>
      <c r="L78" s="36">
        <f>_xlfn.IFERROR(VLOOKUP(B78,'[1]Многоборье'!$E$40:$T$71,12,FALSE),"")</f>
      </c>
      <c r="M78" s="36">
        <f>_xlfn.IFERROR(VLOOKUP(B78,'[1]Многоборье'!$E$40:$T$71,13,FALSE),"")</f>
      </c>
      <c r="N78" s="36">
        <f>_xlfn.IFERROR(VLOOKUP(B78,'[1]Многоборье'!$E$40:$T$71,14,FALSE),"")</f>
      </c>
      <c r="O78" s="52">
        <f>_xlfn.IFERROR(VLOOKUP(B78,'[1]Многоборье'!$E$40:$T$71,15,FALSE),"")</f>
      </c>
      <c r="P78" s="52">
        <f t="shared" si="4"/>
      </c>
      <c r="Q78" s="36">
        <f>IF($C$53="","",_xlfn.IFERROR(IF(HLOOKUP('[1]Соревнования'!$B$11,'[1]Разряды'!$A$3:$AD$13,P78+1,FALSE)=0,"",HLOOKUP('[1]Соревнования'!$B$11,'[1]Разряды'!$A$3:$AD$13,P78+1,FALSE)),""))</f>
      </c>
      <c r="S78" s="56">
        <f>IF(G78="",0,IF(G78=0,0,IF(G78=1,SUMIF('[1]Комплексный'!$C$35:$C$45,MAX('[1]Комплексный'!$B$10:$B$24),'[1]Комплексный'!$D$35:$D$45),IF(G78=2,SUMIF('[1]Комплексный'!$C$35:$C$45,MAX('[1]Комплексный'!$B$10:$B$24),'[1]Комплексный'!$E$35:$E$45),IF(G78=3,SUMIF('[1]Комплексный'!$C$35:$C$45,MAX('[1]Комплексный'!$B$10:$B$24),'[1]Комплексный'!$F$35:$F$45),IF(G78&gt;3,SUMIF('[1]Комплексный'!$C$35:$C$45,MAX('[1]Комплексный'!$B$10:$B$24),'[1]Комплексный'!$G$35:$G$45)))))))</f>
        <v>0</v>
      </c>
      <c r="T78" s="56">
        <f>IF(I78="",0,IF(I78=0,0,IF(I78=1,SUMIF('[1]Комплексный'!$C$35:$C$45,MAX('[1]Комплексный'!$B$10:$B$24),'[1]Комплексный'!$D$35:$D$45),IF(I78=2,SUMIF('[1]Комплексный'!$C$35:$C$45,MAX('[1]Комплексный'!$B$10:$B$24),'[1]Комплексный'!$E$35:$E$45),IF(I78=3,SUMIF('[1]Комплексный'!$C$35:$C$45,MAX('[1]Комплексный'!$B$10:$B$24),'[1]Комплексный'!$F$35:$F$45),IF(I78&gt;3,SUMIF('[1]Комплексный'!$C$35:$C$45,MAX('[1]Комплексный'!$B$10:$B$24),'[1]Комплексный'!$G$35:$G$45)))))))</f>
        <v>0</v>
      </c>
      <c r="U78" s="56">
        <f>IF(K78="",0,IF(K78=0,0,IF(K78=1,SUMIF('[1]Комплексный'!$C$35:$C$45,MAX('[1]Комплексный'!$B$10:$B$24),'[1]Комплексный'!$D$35:$D$45),IF(K78=2,SUMIF('[1]Комплексный'!$C$35:$C$45,MAX('[1]Комплексный'!$B$10:$B$24),'[1]Комплексный'!$E$35:$E$45),IF(K78=3,SUMIF('[1]Комплексный'!$C$35:$C$45,MAX('[1]Комплексный'!$B$10:$B$24),'[1]Комплексный'!$F$35:$F$45),IF(K78&gt;3,SUMIF('[1]Комплексный'!$C$35:$C$45,MAX('[1]Комплексный'!$B$10:$B$24),'[1]Комплексный'!$G$35:$G$45)))))))</f>
        <v>0</v>
      </c>
      <c r="V78" s="56">
        <f>IF(M78="",0,IF(M78=0,0,IF(M78=1,SUMIF('[1]Комплексный'!$C$35:$C$45,MAX('[1]Комплексный'!$B$10:$B$24),'[1]Комплексный'!$D$35:$D$45),IF(M78=2,SUMIF('[1]Комплексный'!$C$35:$C$45,MAX('[1]Комплексный'!$B$10:$B$24),'[1]Комплексный'!$E$35:$E$45),IF(M78=3,SUMIF('[1]Комплексный'!$C$35:$C$45,MAX('[1]Комплексный'!$B$10:$B$24),'[1]Комплексный'!$F$35:$F$45),IF(M78&gt;3,SUMIF('[1]Комплексный'!$C$35:$C$45,MAX('[1]Комплексный'!$B$10:$B$24),'[1]Комплексный'!$G$35:$G$45)))))))</f>
        <v>0</v>
      </c>
      <c r="W78" s="56">
        <f>IF(P78="",0,IF(P78=0,0,IF(P78=1,SUMIF('[1]Комплексный'!$C$35:$C$45,MAX('[1]Комплексный'!$B$10:$B$24),'[1]Комплексный'!$D$35:$D$45),IF(P78=2,SUMIF('[1]Комплексный'!$C$35:$C$45,MAX('[1]Комплексный'!$B$10:$B$24),'[1]Комплексный'!$E$35:$E$45),IF(P78=3,SUMIF('[1]Комплексный'!$C$35:$C$45,MAX('[1]Комплексный'!$B$10:$B$24),'[1]Комплексный'!$F$35:$F$45),IF(P78&gt;3,SUMIF('[1]Комплексный'!$C$35:$C$45,MAX('[1]Комплексный'!$B$10:$B$24),'[1]Комплексный'!$G$35:$G$45)))))))</f>
        <v>0</v>
      </c>
      <c r="X78" s="56">
        <f t="shared" si="2"/>
        <v>0</v>
      </c>
    </row>
    <row r="79" spans="1:24" ht="62.25" customHeight="1" hidden="1">
      <c r="A79" s="28" t="str">
        <f t="shared" si="0"/>
        <v>z</v>
      </c>
      <c r="B79" s="33">
        <v>32</v>
      </c>
      <c r="C79" s="34">
        <f>_xlfn.IFERROR(VLOOKUP(B79,'[1]Многоборье'!$E$39:$T$71,3,FALSE),"")</f>
      </c>
      <c r="D79" s="34">
        <f>_xlfn.IFERROR(VLOOKUP(B79,'[1]Многоборье'!$E$40:$T$71,4,FALSE),"")</f>
      </c>
      <c r="E79" s="35">
        <f>_xlfn.IFERROR(VLOOKUP(B79,'[1]Многоборье'!$E$40:$T$71,5,FALSE),"")</f>
      </c>
      <c r="F79" s="34">
        <f>_xlfn.IFERROR(VLOOKUP(B79,'[1]Многоборье'!$E$40:$T$71,6,FALSE),"")</f>
      </c>
      <c r="G79" s="36">
        <f>_xlfn.IFERROR(VLOOKUP(B79,'[1]Многоборье'!$E$40:$T$71,7,FALSE),"")</f>
      </c>
      <c r="H79" s="36">
        <f>_xlfn.IFERROR(VLOOKUP(B79,'[1]Многоборье'!$E$40:$T$71,8,FALSE),"")</f>
      </c>
      <c r="I79" s="36">
        <f>_xlfn.IFERROR(VLOOKUP(B79,'[1]Многоборье'!$E$40:$T$71,9,FALSE),"")</f>
      </c>
      <c r="J79" s="36">
        <f>_xlfn.IFERROR(VLOOKUP(B79,'[1]Многоборье'!$E$40:$T$71,10,FALSE),"")</f>
      </c>
      <c r="K79" s="36">
        <f>_xlfn.IFERROR(VLOOKUP(B79,'[1]Многоборье'!$E$40:$T$71,11,FALSE),"")</f>
      </c>
      <c r="L79" s="36">
        <f>_xlfn.IFERROR(VLOOKUP(B79,'[1]Многоборье'!$E$40:$T$71,12,FALSE),"")</f>
      </c>
      <c r="M79" s="36">
        <f>_xlfn.IFERROR(VLOOKUP(B79,'[1]Многоборье'!$E$40:$T$71,13,FALSE),"")</f>
      </c>
      <c r="N79" s="36">
        <f>_xlfn.IFERROR(VLOOKUP(B79,'[1]Многоборье'!$E$40:$T$71,14,FALSE),"")</f>
      </c>
      <c r="O79" s="52">
        <f>_xlfn.IFERROR(VLOOKUP(B79,'[1]Многоборье'!$E$40:$T$71,15,FALSE),"")</f>
      </c>
      <c r="P79" s="52">
        <f t="shared" si="4"/>
      </c>
      <c r="Q79" s="36">
        <f>IF($C$53="","",_xlfn.IFERROR(IF(HLOOKUP('[1]Соревнования'!$B$11,'[1]Разряды'!$A$3:$AD$13,P79+1,FALSE)=0,"",HLOOKUP('[1]Соревнования'!$B$11,'[1]Разряды'!$A$3:$AD$13,P79+1,FALSE)),""))</f>
      </c>
      <c r="S79" s="56">
        <f>IF(G79="",0,IF(G79=0,0,IF(G79=1,SUMIF('[1]Комплексный'!$C$35:$C$45,MAX('[1]Комплексный'!$B$10:$B$24),'[1]Комплексный'!$D$35:$D$45),IF(G79=2,SUMIF('[1]Комплексный'!$C$35:$C$45,MAX('[1]Комплексный'!$B$10:$B$24),'[1]Комплексный'!$E$35:$E$45),IF(G79=3,SUMIF('[1]Комплексный'!$C$35:$C$45,MAX('[1]Комплексный'!$B$10:$B$24),'[1]Комплексный'!$F$35:$F$45),IF(G79&gt;3,SUMIF('[1]Комплексный'!$C$35:$C$45,MAX('[1]Комплексный'!$B$10:$B$24),'[1]Комплексный'!$G$35:$G$45)))))))</f>
        <v>0</v>
      </c>
      <c r="T79" s="56">
        <f>IF(I79="",0,IF(I79=0,0,IF(I79=1,SUMIF('[1]Комплексный'!$C$35:$C$45,MAX('[1]Комплексный'!$B$10:$B$24),'[1]Комплексный'!$D$35:$D$45),IF(I79=2,SUMIF('[1]Комплексный'!$C$35:$C$45,MAX('[1]Комплексный'!$B$10:$B$24),'[1]Комплексный'!$E$35:$E$45),IF(I79=3,SUMIF('[1]Комплексный'!$C$35:$C$45,MAX('[1]Комплексный'!$B$10:$B$24),'[1]Комплексный'!$F$35:$F$45),IF(I79&gt;3,SUMIF('[1]Комплексный'!$C$35:$C$45,MAX('[1]Комплексный'!$B$10:$B$24),'[1]Комплексный'!$G$35:$G$45)))))))</f>
        <v>0</v>
      </c>
      <c r="U79" s="56">
        <f>IF(K79="",0,IF(K79=0,0,IF(K79=1,SUMIF('[1]Комплексный'!$C$35:$C$45,MAX('[1]Комплексный'!$B$10:$B$24),'[1]Комплексный'!$D$35:$D$45),IF(K79=2,SUMIF('[1]Комплексный'!$C$35:$C$45,MAX('[1]Комплексный'!$B$10:$B$24),'[1]Комплексный'!$E$35:$E$45),IF(K79=3,SUMIF('[1]Комплексный'!$C$35:$C$45,MAX('[1]Комплексный'!$B$10:$B$24),'[1]Комплексный'!$F$35:$F$45),IF(K79&gt;3,SUMIF('[1]Комплексный'!$C$35:$C$45,MAX('[1]Комплексный'!$B$10:$B$24),'[1]Комплексный'!$G$35:$G$45)))))))</f>
        <v>0</v>
      </c>
      <c r="V79" s="56">
        <f>IF(M79="",0,IF(M79=0,0,IF(M79=1,SUMIF('[1]Комплексный'!$C$35:$C$45,MAX('[1]Комплексный'!$B$10:$B$24),'[1]Комплексный'!$D$35:$D$45),IF(M79=2,SUMIF('[1]Комплексный'!$C$35:$C$45,MAX('[1]Комплексный'!$B$10:$B$24),'[1]Комплексный'!$E$35:$E$45),IF(M79=3,SUMIF('[1]Комплексный'!$C$35:$C$45,MAX('[1]Комплексный'!$B$10:$B$24),'[1]Комплексный'!$F$35:$F$45),IF(M79&gt;3,SUMIF('[1]Комплексный'!$C$35:$C$45,MAX('[1]Комплексный'!$B$10:$B$24),'[1]Комплексный'!$G$35:$G$45)))))))</f>
        <v>0</v>
      </c>
      <c r="W79" s="56">
        <f>IF(P79="",0,IF(P79=0,0,IF(P79=1,SUMIF('[1]Комплексный'!$C$35:$C$45,MAX('[1]Комплексный'!$B$10:$B$24),'[1]Комплексный'!$D$35:$D$45),IF(P79=2,SUMIF('[1]Комплексный'!$C$35:$C$45,MAX('[1]Комплексный'!$B$10:$B$24),'[1]Комплексный'!$E$35:$E$45),IF(P79=3,SUMIF('[1]Комплексный'!$C$35:$C$45,MAX('[1]Комплексный'!$B$10:$B$24),'[1]Комплексный'!$F$35:$F$45),IF(P79&gt;3,SUMIF('[1]Комплексный'!$C$35:$C$45,MAX('[1]Комплексный'!$B$10:$B$24),'[1]Комплексный'!$G$35:$G$45)))))))</f>
        <v>0</v>
      </c>
      <c r="X79" s="56">
        <f t="shared" si="2"/>
        <v>0</v>
      </c>
    </row>
    <row r="80" spans="2:16" ht="18" customHeight="1">
      <c r="B80" s="57"/>
      <c r="C80" s="58"/>
      <c r="D80" s="58"/>
      <c r="E80" s="59"/>
      <c r="F80" s="59"/>
      <c r="G80" s="60"/>
      <c r="H80" s="60"/>
      <c r="I80" s="60"/>
      <c r="J80" s="60"/>
      <c r="K80" s="60"/>
      <c r="L80" s="60"/>
      <c r="M80" s="60"/>
      <c r="N80" s="60"/>
      <c r="O80" s="24"/>
      <c r="P80" s="60"/>
    </row>
    <row r="81" spans="5:14" s="3" customFormat="1" ht="17.25">
      <c r="E81" s="61" t="s">
        <v>18</v>
      </c>
      <c r="N81" s="63" t="str">
        <f>'[1]Длинная гонка на печать'!K149</f>
        <v>Яковлева Е.Л. (СС1К)</v>
      </c>
    </row>
    <row r="82" spans="5:14" s="3" customFormat="1" ht="17.25">
      <c r="E82" s="62"/>
      <c r="N82" s="63"/>
    </row>
    <row r="83" spans="5:14" s="3" customFormat="1" ht="17.25">
      <c r="E83" s="62" t="s">
        <v>19</v>
      </c>
      <c r="N83" s="63" t="str">
        <f>'[1]Длинная гонка на печать'!K151</f>
        <v>Нерадовский А.С. (СС1К)</v>
      </c>
    </row>
    <row r="84" spans="1:24" ht="15" hidden="1">
      <c r="A84" s="26" t="str">
        <f>IF(C85="","z","")</f>
        <v>z</v>
      </c>
      <c r="B84" s="27" t="str">
        <f>'[1]Соревнования'!B15</f>
        <v>R-4 мужчины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S84" s="56">
        <f>IF(G84="",0,IF(G84=0,0,IF(G84=1,SUMIF('[1]Комплексный'!$C$35:$C$45,MAX('[1]Комплексный'!$B$10:$B$24),'[1]Комплексный'!$D$35:$D$45),IF(G84=2,SUMIF('[1]Комплексный'!$C$35:$C$45,MAX('[1]Комплексный'!$B$10:$B$24),'[1]Комплексный'!$E$35:$E$45),IF(G84=3,SUMIF('[1]Комплексный'!$C$35:$C$45,MAX('[1]Комплексный'!$B$10:$B$24),'[1]Комплексный'!$F$35:$F$45),IF(G84&gt;3,SUMIF('[1]Комплексный'!$C$35:$C$45,MAX('[1]Комплексный'!$B$10:$B$24),'[1]Комплексный'!$G$35:$G$45)))))))</f>
        <v>0</v>
      </c>
      <c r="T84" s="56">
        <f>IF(I84="",0,IF(I84=0,0,IF(I84=1,SUMIF('[1]Комплексный'!$C$35:$C$45,MAX('[1]Комплексный'!$B$10:$B$24),'[1]Комплексный'!$D$35:$D$45),IF(I84=2,SUMIF('[1]Комплексный'!$C$35:$C$45,MAX('[1]Комплексный'!$B$10:$B$24),'[1]Комплексный'!$E$35:$E$45),IF(I84=3,SUMIF('[1]Комплексный'!$C$35:$C$45,MAX('[1]Комплексный'!$B$10:$B$24),'[1]Комплексный'!$F$35:$F$45),IF(I84&gt;3,SUMIF('[1]Комплексный'!$C$35:$C$45,MAX('[1]Комплексный'!$B$10:$B$24),'[1]Комплексный'!$G$35:$G$45)))))))</f>
        <v>0</v>
      </c>
      <c r="U84" s="56">
        <f>IF(K84="",0,IF(K84=0,0,IF(K84=1,SUMIF('[1]Комплексный'!$C$35:$C$45,MAX('[1]Комплексный'!$B$10:$B$24),'[1]Комплексный'!$D$35:$D$45),IF(K84=2,SUMIF('[1]Комплексный'!$C$35:$C$45,MAX('[1]Комплексный'!$B$10:$B$24),'[1]Комплексный'!$E$35:$E$45),IF(K84=3,SUMIF('[1]Комплексный'!$C$35:$C$45,MAX('[1]Комплексный'!$B$10:$B$24),'[1]Комплексный'!$F$35:$F$45),IF(K84&gt;3,SUMIF('[1]Комплексный'!$C$35:$C$45,MAX('[1]Комплексный'!$B$10:$B$24),'[1]Комплексный'!$G$35:$G$45)))))))</f>
        <v>0</v>
      </c>
      <c r="V84" s="56">
        <f>IF(M84="",0,IF(M84=0,0,IF(M84=1,SUMIF('[1]Комплексный'!$C$35:$C$45,MAX('[1]Комплексный'!$B$10:$B$24),'[1]Комплексный'!$D$35:$D$45),IF(M84=2,SUMIF('[1]Комплексный'!$C$35:$C$45,MAX('[1]Комплексный'!$B$10:$B$24),'[1]Комплексный'!$E$35:$E$45),IF(M84=3,SUMIF('[1]Комплексный'!$C$35:$C$45,MAX('[1]Комплексный'!$B$10:$B$24),'[1]Комплексный'!$F$35:$F$45),IF(M84&gt;3,SUMIF('[1]Комплексный'!$C$35:$C$45,MAX('[1]Комплексный'!$B$10:$B$24),'[1]Комплексный'!$G$35:$G$45)))))))</f>
        <v>0</v>
      </c>
      <c r="W84" s="56">
        <f>IF(P84="",0,IF(P84=0,0,IF(P84=1,SUMIF('[1]Комплексный'!$C$35:$C$45,MAX('[1]Комплексный'!$B$10:$B$24),'[1]Комплексный'!$D$35:$D$45),IF(P84=2,SUMIF('[1]Комплексный'!$C$35:$C$45,MAX('[1]Комплексный'!$B$10:$B$24),'[1]Комплексный'!$E$35:$E$45),IF(P84=3,SUMIF('[1]Комплексный'!$C$35:$C$45,MAX('[1]Комплексный'!$B$10:$B$24),'[1]Комплексный'!$F$35:$F$45),IF(P84&gt;3,SUMIF('[1]Комплексный'!$C$35:$C$45,MAX('[1]Комплексный'!$B$10:$B$24),'[1]Комплексный'!$G$35:$G$45)))))))</f>
        <v>0</v>
      </c>
      <c r="X84" s="56">
        <f aca="true" t="shared" si="5" ref="X84:X147">SUM(S84:W84)</f>
        <v>0</v>
      </c>
    </row>
    <row r="85" spans="1:24" ht="49.5" customHeight="1" hidden="1">
      <c r="A85" s="28" t="str">
        <f aca="true" t="shared" si="6" ref="A85:A116">IF(C85="","z","")</f>
        <v>z</v>
      </c>
      <c r="B85" s="29">
        <v>1</v>
      </c>
      <c r="C85" s="30">
        <f>_xlfn.IFERROR(VLOOKUP(B85,'[1]Многоборье'!$E$75:$T$107,3,FALSE),"")</f>
      </c>
      <c r="D85" s="30">
        <f>_xlfn.IFERROR(VLOOKUP(B85,'[1]Многоборье'!$E$76:$T$107,4,FALSE),"")</f>
      </c>
      <c r="E85" s="31">
        <f>_xlfn.IFERROR(VLOOKUP(B85,'[1]Многоборье'!$E$76:$T$107,5,FALSE),"")</f>
      </c>
      <c r="F85" s="30">
        <f>_xlfn.IFERROR(VLOOKUP(B85,'[1]Многоборье'!$E$76:$T$107,6,FALSE),"")</f>
      </c>
      <c r="G85" s="32">
        <f>_xlfn.IFERROR(VLOOKUP(B85,'[1]Многоборье'!$E$76:$T$107,7,FALSE),"")</f>
      </c>
      <c r="H85" s="32">
        <f>_xlfn.IFERROR(VLOOKUP(B85,'[1]Многоборье'!$E$76:$T$107,8,FALSE),"")</f>
      </c>
      <c r="I85" s="32">
        <f>_xlfn.IFERROR(VLOOKUP(B85,'[1]Многоборье'!$E$76:$T$107,9,FALSE),"")</f>
      </c>
      <c r="J85" s="32">
        <f>_xlfn.IFERROR(VLOOKUP(B85,'[1]Многоборье'!$E$76:$T$107,10,FALSE),"")</f>
      </c>
      <c r="K85" s="32">
        <f>_xlfn.IFERROR(VLOOKUP(B85,'[1]Многоборье'!$E$76:$T$107,11,FALSE),"")</f>
      </c>
      <c r="L85" s="32">
        <f>_xlfn.IFERROR(VLOOKUP(B85,'[1]Многоборье'!$E$76:$T$107,12,FALSE),"")</f>
      </c>
      <c r="M85" s="32">
        <f>_xlfn.IFERROR(VLOOKUP(B85,'[1]Многоборье'!$E$76:$T$107,13,FALSE),"")</f>
      </c>
      <c r="N85" s="32">
        <f>_xlfn.IFERROR(VLOOKUP(B85,'[1]Многоборье'!$E$76:$T$107,14,FALSE),"")</f>
      </c>
      <c r="O85" s="51">
        <f>_xlfn.IFERROR(VLOOKUP(B85,'[1]Многоборье'!$E$76:$T$107,15,FALSE),"")</f>
      </c>
      <c r="P85" s="51">
        <f aca="true" t="shared" si="7" ref="P85:P116">_xlfn.IFERROR(RANK(O85,$O$85:$O$116,0),"")</f>
      </c>
      <c r="Q85" s="32">
        <f>IF($C$90="","",_xlfn.IFERROR(IF(HLOOKUP('[1]Соревнования'!$B$11,'[1]Разряды'!$A$3:$AD$13,P85+1,FALSE)=0,"",HLOOKUP('[1]Соревнования'!$B$11,'[1]Разряды'!$A$3:$AD$13,P85+1,FALSE)),""))</f>
      </c>
      <c r="S85" s="56">
        <f>IF(G85="",0,IF(G85=0,0,IF(G85=1,SUMIF('[1]Комплексный'!$C$35:$C$45,MAX('[1]Комплексный'!$B$10:$B$24),'[1]Комплексный'!$D$35:$D$45),IF(G85=2,SUMIF('[1]Комплексный'!$C$35:$C$45,MAX('[1]Комплексный'!$B$10:$B$24),'[1]Комплексный'!$E$35:$E$45),IF(G85=3,SUMIF('[1]Комплексный'!$C$35:$C$45,MAX('[1]Комплексный'!$B$10:$B$24),'[1]Комплексный'!$F$35:$F$45),IF(G85&gt;3,SUMIF('[1]Комплексный'!$C$35:$C$45,MAX('[1]Комплексный'!$B$10:$B$24),'[1]Комплексный'!$G$35:$G$45)))))))</f>
        <v>0</v>
      </c>
      <c r="T85" s="56">
        <f>IF(I85="",0,IF(I85=0,0,IF(I85=1,SUMIF('[1]Комплексный'!$C$35:$C$45,MAX('[1]Комплексный'!$B$10:$B$24),'[1]Комплексный'!$D$35:$D$45),IF(I85=2,SUMIF('[1]Комплексный'!$C$35:$C$45,MAX('[1]Комплексный'!$B$10:$B$24),'[1]Комплексный'!$E$35:$E$45),IF(I85=3,SUMIF('[1]Комплексный'!$C$35:$C$45,MAX('[1]Комплексный'!$B$10:$B$24),'[1]Комплексный'!$F$35:$F$45),IF(I85&gt;3,SUMIF('[1]Комплексный'!$C$35:$C$45,MAX('[1]Комплексный'!$B$10:$B$24),'[1]Комплексный'!$G$35:$G$45)))))))</f>
        <v>0</v>
      </c>
      <c r="U85" s="56">
        <f>IF(K85="",0,IF(K85=0,0,IF(K85=1,SUMIF('[1]Комплексный'!$C$35:$C$45,MAX('[1]Комплексный'!$B$10:$B$24),'[1]Комплексный'!$D$35:$D$45),IF(K85=2,SUMIF('[1]Комплексный'!$C$35:$C$45,MAX('[1]Комплексный'!$B$10:$B$24),'[1]Комплексный'!$E$35:$E$45),IF(K85=3,SUMIF('[1]Комплексный'!$C$35:$C$45,MAX('[1]Комплексный'!$B$10:$B$24),'[1]Комплексный'!$F$35:$F$45),IF(K85&gt;3,SUMIF('[1]Комплексный'!$C$35:$C$45,MAX('[1]Комплексный'!$B$10:$B$24),'[1]Комплексный'!$G$35:$G$45)))))))</f>
        <v>0</v>
      </c>
      <c r="V85" s="56">
        <f>IF(M85="",0,IF(M85=0,0,IF(M85=1,SUMIF('[1]Комплексный'!$C$35:$C$45,MAX('[1]Комплексный'!$B$10:$B$24),'[1]Комплексный'!$D$35:$D$45),IF(M85=2,SUMIF('[1]Комплексный'!$C$35:$C$45,MAX('[1]Комплексный'!$B$10:$B$24),'[1]Комплексный'!$E$35:$E$45),IF(M85=3,SUMIF('[1]Комплексный'!$C$35:$C$45,MAX('[1]Комплексный'!$B$10:$B$24),'[1]Комплексный'!$F$35:$F$45),IF(M85&gt;3,SUMIF('[1]Комплексный'!$C$35:$C$45,MAX('[1]Комплексный'!$B$10:$B$24),'[1]Комплексный'!$G$35:$G$45)))))))</f>
        <v>0</v>
      </c>
      <c r="W85" s="56">
        <f>IF(P85="",0,IF(P85=0,0,IF(P85=1,SUMIF('[1]Комплексный'!$C$35:$C$45,MAX('[1]Комплексный'!$B$10:$B$24),'[1]Комплексный'!$D$35:$D$45),IF(P85=2,SUMIF('[1]Комплексный'!$C$35:$C$45,MAX('[1]Комплексный'!$B$10:$B$24),'[1]Комплексный'!$E$35:$E$45),IF(P85=3,SUMIF('[1]Комплексный'!$C$35:$C$45,MAX('[1]Комплексный'!$B$10:$B$24),'[1]Комплексный'!$F$35:$F$45),IF(P85&gt;3,SUMIF('[1]Комплексный'!$C$35:$C$45,MAX('[1]Комплексный'!$B$10:$B$24),'[1]Комплексный'!$G$35:$G$45)))))))</f>
        <v>0</v>
      </c>
      <c r="X85" s="56">
        <f t="shared" si="5"/>
        <v>0</v>
      </c>
    </row>
    <row r="86" spans="1:24" ht="49.5" customHeight="1" hidden="1">
      <c r="A86" s="28" t="str">
        <f t="shared" si="6"/>
        <v>z</v>
      </c>
      <c r="B86" s="29">
        <v>2</v>
      </c>
      <c r="C86" s="30">
        <f>_xlfn.IFERROR(VLOOKUP(B86,'[1]Многоборье'!$E$75:$T$107,3,FALSE),"")</f>
      </c>
      <c r="D86" s="30">
        <f>_xlfn.IFERROR(VLOOKUP(B86,'[1]Многоборье'!$E$76:$T$107,4,FALSE),"")</f>
      </c>
      <c r="E86" s="31">
        <f>_xlfn.IFERROR(VLOOKUP(B86,'[1]Многоборье'!$E$76:$T$107,5,FALSE),"")</f>
      </c>
      <c r="F86" s="30">
        <f>_xlfn.IFERROR(VLOOKUP(B86,'[1]Многоборье'!$E$76:$T$107,6,FALSE),"")</f>
      </c>
      <c r="G86" s="32">
        <f>_xlfn.IFERROR(VLOOKUP(B86,'[1]Многоборье'!$E$76:$T$107,7,FALSE),"")</f>
      </c>
      <c r="H86" s="32">
        <f>_xlfn.IFERROR(VLOOKUP(B86,'[1]Многоборье'!$E$76:$T$107,8,FALSE),"")</f>
      </c>
      <c r="I86" s="32">
        <f>_xlfn.IFERROR(VLOOKUP(B86,'[1]Многоборье'!$E$76:$T$107,9,FALSE),"")</f>
      </c>
      <c r="J86" s="32">
        <f>_xlfn.IFERROR(VLOOKUP(B86,'[1]Многоборье'!$E$76:$T$107,10,FALSE),"")</f>
      </c>
      <c r="K86" s="32">
        <f>_xlfn.IFERROR(VLOOKUP(B86,'[1]Многоборье'!$E$76:$T$107,11,FALSE),"")</f>
      </c>
      <c r="L86" s="32">
        <f>_xlfn.IFERROR(VLOOKUP(B86,'[1]Многоборье'!$E$76:$T$107,12,FALSE),"")</f>
      </c>
      <c r="M86" s="32">
        <f>_xlfn.IFERROR(VLOOKUP(B86,'[1]Многоборье'!$E$76:$T$107,13,FALSE),"")</f>
      </c>
      <c r="N86" s="32">
        <f>_xlfn.IFERROR(VLOOKUP(B86,'[1]Многоборье'!$E$76:$T$107,14,FALSE),"")</f>
      </c>
      <c r="O86" s="51">
        <f>_xlfn.IFERROR(VLOOKUP(B86,'[1]Многоборье'!$E$76:$T$107,15,FALSE),"")</f>
      </c>
      <c r="P86" s="51">
        <f t="shared" si="7"/>
      </c>
      <c r="Q86" s="32">
        <f>IF($C$90="","",_xlfn.IFERROR(IF(HLOOKUP('[1]Соревнования'!$B$11,'[1]Разряды'!$A$3:$AD$13,P86+1,FALSE)=0,"",HLOOKUP('[1]Соревнования'!$B$11,'[1]Разряды'!$A$3:$AD$13,P86+1,FALSE)),""))</f>
      </c>
      <c r="S86" s="56">
        <f>IF(G86="",0,IF(G86=0,0,IF(G86=1,SUMIF('[1]Комплексный'!$C$35:$C$45,MAX('[1]Комплексный'!$B$10:$B$24),'[1]Комплексный'!$D$35:$D$45),IF(G86=2,SUMIF('[1]Комплексный'!$C$35:$C$45,MAX('[1]Комплексный'!$B$10:$B$24),'[1]Комплексный'!$E$35:$E$45),IF(G86=3,SUMIF('[1]Комплексный'!$C$35:$C$45,MAX('[1]Комплексный'!$B$10:$B$24),'[1]Комплексный'!$F$35:$F$45),IF(G86&gt;3,SUMIF('[1]Комплексный'!$C$35:$C$45,MAX('[1]Комплексный'!$B$10:$B$24),'[1]Комплексный'!$G$35:$G$45)))))))</f>
        <v>0</v>
      </c>
      <c r="T86" s="56">
        <f>IF(I86="",0,IF(I86=0,0,IF(I86=1,SUMIF('[1]Комплексный'!$C$35:$C$45,MAX('[1]Комплексный'!$B$10:$B$24),'[1]Комплексный'!$D$35:$D$45),IF(I86=2,SUMIF('[1]Комплексный'!$C$35:$C$45,MAX('[1]Комплексный'!$B$10:$B$24),'[1]Комплексный'!$E$35:$E$45),IF(I86=3,SUMIF('[1]Комплексный'!$C$35:$C$45,MAX('[1]Комплексный'!$B$10:$B$24),'[1]Комплексный'!$F$35:$F$45),IF(I86&gt;3,SUMIF('[1]Комплексный'!$C$35:$C$45,MAX('[1]Комплексный'!$B$10:$B$24),'[1]Комплексный'!$G$35:$G$45)))))))</f>
        <v>0</v>
      </c>
      <c r="U86" s="56">
        <f>IF(K86="",0,IF(K86=0,0,IF(K86=1,SUMIF('[1]Комплексный'!$C$35:$C$45,MAX('[1]Комплексный'!$B$10:$B$24),'[1]Комплексный'!$D$35:$D$45),IF(K86=2,SUMIF('[1]Комплексный'!$C$35:$C$45,MAX('[1]Комплексный'!$B$10:$B$24),'[1]Комплексный'!$E$35:$E$45),IF(K86=3,SUMIF('[1]Комплексный'!$C$35:$C$45,MAX('[1]Комплексный'!$B$10:$B$24),'[1]Комплексный'!$F$35:$F$45),IF(K86&gt;3,SUMIF('[1]Комплексный'!$C$35:$C$45,MAX('[1]Комплексный'!$B$10:$B$24),'[1]Комплексный'!$G$35:$G$45)))))))</f>
        <v>0</v>
      </c>
      <c r="V86" s="56">
        <f>IF(M86="",0,IF(M86=0,0,IF(M86=1,SUMIF('[1]Комплексный'!$C$35:$C$45,MAX('[1]Комплексный'!$B$10:$B$24),'[1]Комплексный'!$D$35:$D$45),IF(M86=2,SUMIF('[1]Комплексный'!$C$35:$C$45,MAX('[1]Комплексный'!$B$10:$B$24),'[1]Комплексный'!$E$35:$E$45),IF(M86=3,SUMIF('[1]Комплексный'!$C$35:$C$45,MAX('[1]Комплексный'!$B$10:$B$24),'[1]Комплексный'!$F$35:$F$45),IF(M86&gt;3,SUMIF('[1]Комплексный'!$C$35:$C$45,MAX('[1]Комплексный'!$B$10:$B$24),'[1]Комплексный'!$G$35:$G$45)))))))</f>
        <v>0</v>
      </c>
      <c r="W86" s="56">
        <f>IF(P86="",0,IF(P86=0,0,IF(P86=1,SUMIF('[1]Комплексный'!$C$35:$C$45,MAX('[1]Комплексный'!$B$10:$B$24),'[1]Комплексный'!$D$35:$D$45),IF(P86=2,SUMIF('[1]Комплексный'!$C$35:$C$45,MAX('[1]Комплексный'!$B$10:$B$24),'[1]Комплексный'!$E$35:$E$45),IF(P86=3,SUMIF('[1]Комплексный'!$C$35:$C$45,MAX('[1]Комплексный'!$B$10:$B$24),'[1]Комплексный'!$F$35:$F$45),IF(P86&gt;3,SUMIF('[1]Комплексный'!$C$35:$C$45,MAX('[1]Комплексный'!$B$10:$B$24),'[1]Комплексный'!$G$35:$G$45)))))))</f>
        <v>0</v>
      </c>
      <c r="X86" s="56">
        <f t="shared" si="5"/>
        <v>0</v>
      </c>
    </row>
    <row r="87" spans="1:24" ht="49.5" customHeight="1" hidden="1">
      <c r="A87" s="28" t="str">
        <f t="shared" si="6"/>
        <v>z</v>
      </c>
      <c r="B87" s="29">
        <v>3</v>
      </c>
      <c r="C87" s="30">
        <f>_xlfn.IFERROR(VLOOKUP(B87,'[1]Многоборье'!$E$75:$T$107,3,FALSE),"")</f>
      </c>
      <c r="D87" s="30">
        <f>_xlfn.IFERROR(VLOOKUP(B87,'[1]Многоборье'!$E$76:$T$107,4,FALSE),"")</f>
      </c>
      <c r="E87" s="31">
        <f>_xlfn.IFERROR(VLOOKUP(B87,'[1]Многоборье'!$E$76:$T$107,5,FALSE),"")</f>
      </c>
      <c r="F87" s="30">
        <f>_xlfn.IFERROR(VLOOKUP(B87,'[1]Многоборье'!$E$76:$T$107,6,FALSE),"")</f>
      </c>
      <c r="G87" s="32">
        <f>_xlfn.IFERROR(VLOOKUP(B87,'[1]Многоборье'!$E$76:$T$107,7,FALSE),"")</f>
      </c>
      <c r="H87" s="32">
        <f>_xlfn.IFERROR(VLOOKUP(B87,'[1]Многоборье'!$E$76:$T$107,8,FALSE),"")</f>
      </c>
      <c r="I87" s="32">
        <f>_xlfn.IFERROR(VLOOKUP(B87,'[1]Многоборье'!$E$76:$T$107,9,FALSE),"")</f>
      </c>
      <c r="J87" s="32">
        <f>_xlfn.IFERROR(VLOOKUP(B87,'[1]Многоборье'!$E$76:$T$107,10,FALSE),"")</f>
      </c>
      <c r="K87" s="32">
        <f>_xlfn.IFERROR(VLOOKUP(B87,'[1]Многоборье'!$E$76:$T$107,11,FALSE),"")</f>
      </c>
      <c r="L87" s="32">
        <f>_xlfn.IFERROR(VLOOKUP(B87,'[1]Многоборье'!$E$76:$T$107,12,FALSE),"")</f>
      </c>
      <c r="M87" s="32">
        <f>_xlfn.IFERROR(VLOOKUP(B87,'[1]Многоборье'!$E$76:$T$107,13,FALSE),"")</f>
      </c>
      <c r="N87" s="32">
        <f>_xlfn.IFERROR(VLOOKUP(B87,'[1]Многоборье'!$E$76:$T$107,14,FALSE),"")</f>
      </c>
      <c r="O87" s="51">
        <f>_xlfn.IFERROR(VLOOKUP(B87,'[1]Многоборье'!$E$76:$T$107,15,FALSE),"")</f>
      </c>
      <c r="P87" s="51">
        <f t="shared" si="7"/>
      </c>
      <c r="Q87" s="32">
        <f>IF($C$90="","",_xlfn.IFERROR(IF(HLOOKUP('[1]Соревнования'!$B$11,'[1]Разряды'!$A$3:$AD$13,P87+1,FALSE)=0,"",HLOOKUP('[1]Соревнования'!$B$11,'[1]Разряды'!$A$3:$AD$13,P87+1,FALSE)),""))</f>
      </c>
      <c r="S87" s="56">
        <f>IF(G87="",0,IF(G87=0,0,IF(G87=1,SUMIF('[1]Комплексный'!$C$35:$C$45,MAX('[1]Комплексный'!$B$10:$B$24),'[1]Комплексный'!$D$35:$D$45),IF(G87=2,SUMIF('[1]Комплексный'!$C$35:$C$45,MAX('[1]Комплексный'!$B$10:$B$24),'[1]Комплексный'!$E$35:$E$45),IF(G87=3,SUMIF('[1]Комплексный'!$C$35:$C$45,MAX('[1]Комплексный'!$B$10:$B$24),'[1]Комплексный'!$F$35:$F$45),IF(G87&gt;3,SUMIF('[1]Комплексный'!$C$35:$C$45,MAX('[1]Комплексный'!$B$10:$B$24),'[1]Комплексный'!$G$35:$G$45)))))))</f>
        <v>0</v>
      </c>
      <c r="T87" s="56">
        <f>IF(I87="",0,IF(I87=0,0,IF(I87=1,SUMIF('[1]Комплексный'!$C$35:$C$45,MAX('[1]Комплексный'!$B$10:$B$24),'[1]Комплексный'!$D$35:$D$45),IF(I87=2,SUMIF('[1]Комплексный'!$C$35:$C$45,MAX('[1]Комплексный'!$B$10:$B$24),'[1]Комплексный'!$E$35:$E$45),IF(I87=3,SUMIF('[1]Комплексный'!$C$35:$C$45,MAX('[1]Комплексный'!$B$10:$B$24),'[1]Комплексный'!$F$35:$F$45),IF(I87&gt;3,SUMIF('[1]Комплексный'!$C$35:$C$45,MAX('[1]Комплексный'!$B$10:$B$24),'[1]Комплексный'!$G$35:$G$45)))))))</f>
        <v>0</v>
      </c>
      <c r="U87" s="56">
        <f>IF(K87="",0,IF(K87=0,0,IF(K87=1,SUMIF('[1]Комплексный'!$C$35:$C$45,MAX('[1]Комплексный'!$B$10:$B$24),'[1]Комплексный'!$D$35:$D$45),IF(K87=2,SUMIF('[1]Комплексный'!$C$35:$C$45,MAX('[1]Комплексный'!$B$10:$B$24),'[1]Комплексный'!$E$35:$E$45),IF(K87=3,SUMIF('[1]Комплексный'!$C$35:$C$45,MAX('[1]Комплексный'!$B$10:$B$24),'[1]Комплексный'!$F$35:$F$45),IF(K87&gt;3,SUMIF('[1]Комплексный'!$C$35:$C$45,MAX('[1]Комплексный'!$B$10:$B$24),'[1]Комплексный'!$G$35:$G$45)))))))</f>
        <v>0</v>
      </c>
      <c r="V87" s="56">
        <f>IF(M87="",0,IF(M87=0,0,IF(M87=1,SUMIF('[1]Комплексный'!$C$35:$C$45,MAX('[1]Комплексный'!$B$10:$B$24),'[1]Комплексный'!$D$35:$D$45),IF(M87=2,SUMIF('[1]Комплексный'!$C$35:$C$45,MAX('[1]Комплексный'!$B$10:$B$24),'[1]Комплексный'!$E$35:$E$45),IF(M87=3,SUMIF('[1]Комплексный'!$C$35:$C$45,MAX('[1]Комплексный'!$B$10:$B$24),'[1]Комплексный'!$F$35:$F$45),IF(M87&gt;3,SUMIF('[1]Комплексный'!$C$35:$C$45,MAX('[1]Комплексный'!$B$10:$B$24),'[1]Комплексный'!$G$35:$G$45)))))))</f>
        <v>0</v>
      </c>
      <c r="W87" s="56">
        <f>IF(P87="",0,IF(P87=0,0,IF(P87=1,SUMIF('[1]Комплексный'!$C$35:$C$45,MAX('[1]Комплексный'!$B$10:$B$24),'[1]Комплексный'!$D$35:$D$45),IF(P87=2,SUMIF('[1]Комплексный'!$C$35:$C$45,MAX('[1]Комплексный'!$B$10:$B$24),'[1]Комплексный'!$E$35:$E$45),IF(P87=3,SUMIF('[1]Комплексный'!$C$35:$C$45,MAX('[1]Комплексный'!$B$10:$B$24),'[1]Комплексный'!$F$35:$F$45),IF(P87&gt;3,SUMIF('[1]Комплексный'!$C$35:$C$45,MAX('[1]Комплексный'!$B$10:$B$24),'[1]Комплексный'!$G$35:$G$45)))))))</f>
        <v>0</v>
      </c>
      <c r="X87" s="56">
        <f t="shared" si="5"/>
        <v>0</v>
      </c>
    </row>
    <row r="88" spans="1:24" ht="49.5" customHeight="1" hidden="1">
      <c r="A88" s="28" t="str">
        <f t="shared" si="6"/>
        <v>z</v>
      </c>
      <c r="B88" s="29">
        <v>4</v>
      </c>
      <c r="C88" s="30">
        <f>_xlfn.IFERROR(VLOOKUP(B88,'[1]Многоборье'!$E$75:$T$107,3,FALSE),"")</f>
      </c>
      <c r="D88" s="30">
        <f>_xlfn.IFERROR(VLOOKUP(B88,'[1]Многоборье'!$E$76:$T$107,4,FALSE),"")</f>
      </c>
      <c r="E88" s="31">
        <f>_xlfn.IFERROR(VLOOKUP(B88,'[1]Многоборье'!$E$76:$T$107,5,FALSE),"")</f>
      </c>
      <c r="F88" s="30">
        <f>_xlfn.IFERROR(VLOOKUP(B88,'[1]Многоборье'!$E$76:$T$107,6,FALSE),"")</f>
      </c>
      <c r="G88" s="32">
        <f>_xlfn.IFERROR(VLOOKUP(B88,'[1]Многоборье'!$E$76:$T$107,7,FALSE),"")</f>
      </c>
      <c r="H88" s="32">
        <f>_xlfn.IFERROR(VLOOKUP(B88,'[1]Многоборье'!$E$76:$T$107,8,FALSE),"")</f>
      </c>
      <c r="I88" s="32">
        <f>_xlfn.IFERROR(VLOOKUP(B88,'[1]Многоборье'!$E$76:$T$107,9,FALSE),"")</f>
      </c>
      <c r="J88" s="32">
        <f>_xlfn.IFERROR(VLOOKUP(B88,'[1]Многоборье'!$E$76:$T$107,10,FALSE),"")</f>
      </c>
      <c r="K88" s="32">
        <f>_xlfn.IFERROR(VLOOKUP(B88,'[1]Многоборье'!$E$76:$T$107,11,FALSE),"")</f>
      </c>
      <c r="L88" s="32">
        <f>_xlfn.IFERROR(VLOOKUP(B88,'[1]Многоборье'!$E$76:$T$107,12,FALSE),"")</f>
      </c>
      <c r="M88" s="32">
        <f>_xlfn.IFERROR(VLOOKUP(B88,'[1]Многоборье'!$E$76:$T$107,13,FALSE),"")</f>
      </c>
      <c r="N88" s="32">
        <f>_xlfn.IFERROR(VLOOKUP(B88,'[1]Многоборье'!$E$76:$T$107,14,FALSE),"")</f>
      </c>
      <c r="O88" s="51">
        <f>_xlfn.IFERROR(VLOOKUP(B88,'[1]Многоборье'!$E$76:$T$107,15,FALSE),"")</f>
      </c>
      <c r="P88" s="51">
        <f t="shared" si="7"/>
      </c>
      <c r="Q88" s="32">
        <f>IF($C$90="","",_xlfn.IFERROR(IF(HLOOKUP('[1]Соревнования'!$B$11,'[1]Разряды'!$A$3:$AD$13,P88+1,FALSE)=0,"",HLOOKUP('[1]Соревнования'!$B$11,'[1]Разряды'!$A$3:$AD$13,P88+1,FALSE)),""))</f>
      </c>
      <c r="S88" s="56">
        <f>IF(G88="",0,IF(G88=0,0,IF(G88=1,SUMIF('[1]Комплексный'!$C$35:$C$45,MAX('[1]Комплексный'!$B$10:$B$24),'[1]Комплексный'!$D$35:$D$45),IF(G88=2,SUMIF('[1]Комплексный'!$C$35:$C$45,MAX('[1]Комплексный'!$B$10:$B$24),'[1]Комплексный'!$E$35:$E$45),IF(G88=3,SUMIF('[1]Комплексный'!$C$35:$C$45,MAX('[1]Комплексный'!$B$10:$B$24),'[1]Комплексный'!$F$35:$F$45),IF(G88&gt;3,SUMIF('[1]Комплексный'!$C$35:$C$45,MAX('[1]Комплексный'!$B$10:$B$24),'[1]Комплексный'!$G$35:$G$45)))))))</f>
        <v>0</v>
      </c>
      <c r="T88" s="56">
        <f>IF(I88="",0,IF(I88=0,0,IF(I88=1,SUMIF('[1]Комплексный'!$C$35:$C$45,MAX('[1]Комплексный'!$B$10:$B$24),'[1]Комплексный'!$D$35:$D$45),IF(I88=2,SUMIF('[1]Комплексный'!$C$35:$C$45,MAX('[1]Комплексный'!$B$10:$B$24),'[1]Комплексный'!$E$35:$E$45),IF(I88=3,SUMIF('[1]Комплексный'!$C$35:$C$45,MAX('[1]Комплексный'!$B$10:$B$24),'[1]Комплексный'!$F$35:$F$45),IF(I88&gt;3,SUMIF('[1]Комплексный'!$C$35:$C$45,MAX('[1]Комплексный'!$B$10:$B$24),'[1]Комплексный'!$G$35:$G$45)))))))</f>
        <v>0</v>
      </c>
      <c r="U88" s="56">
        <f>IF(K88="",0,IF(K88=0,0,IF(K88=1,SUMIF('[1]Комплексный'!$C$35:$C$45,MAX('[1]Комплексный'!$B$10:$B$24),'[1]Комплексный'!$D$35:$D$45),IF(K88=2,SUMIF('[1]Комплексный'!$C$35:$C$45,MAX('[1]Комплексный'!$B$10:$B$24),'[1]Комплексный'!$E$35:$E$45),IF(K88=3,SUMIF('[1]Комплексный'!$C$35:$C$45,MAX('[1]Комплексный'!$B$10:$B$24),'[1]Комплексный'!$F$35:$F$45),IF(K88&gt;3,SUMIF('[1]Комплексный'!$C$35:$C$45,MAX('[1]Комплексный'!$B$10:$B$24),'[1]Комплексный'!$G$35:$G$45)))))))</f>
        <v>0</v>
      </c>
      <c r="V88" s="56">
        <f>IF(M88="",0,IF(M88=0,0,IF(M88=1,SUMIF('[1]Комплексный'!$C$35:$C$45,MAX('[1]Комплексный'!$B$10:$B$24),'[1]Комплексный'!$D$35:$D$45),IF(M88=2,SUMIF('[1]Комплексный'!$C$35:$C$45,MAX('[1]Комплексный'!$B$10:$B$24),'[1]Комплексный'!$E$35:$E$45),IF(M88=3,SUMIF('[1]Комплексный'!$C$35:$C$45,MAX('[1]Комплексный'!$B$10:$B$24),'[1]Комплексный'!$F$35:$F$45),IF(M88&gt;3,SUMIF('[1]Комплексный'!$C$35:$C$45,MAX('[1]Комплексный'!$B$10:$B$24),'[1]Комплексный'!$G$35:$G$45)))))))</f>
        <v>0</v>
      </c>
      <c r="W88" s="56">
        <f>IF(P88="",0,IF(P88=0,0,IF(P88=1,SUMIF('[1]Комплексный'!$C$35:$C$45,MAX('[1]Комплексный'!$B$10:$B$24),'[1]Комплексный'!$D$35:$D$45),IF(P88=2,SUMIF('[1]Комплексный'!$C$35:$C$45,MAX('[1]Комплексный'!$B$10:$B$24),'[1]Комплексный'!$E$35:$E$45),IF(P88=3,SUMIF('[1]Комплексный'!$C$35:$C$45,MAX('[1]Комплексный'!$B$10:$B$24),'[1]Комплексный'!$F$35:$F$45),IF(P88&gt;3,SUMIF('[1]Комплексный'!$C$35:$C$45,MAX('[1]Комплексный'!$B$10:$B$24),'[1]Комплексный'!$G$35:$G$45)))))))</f>
        <v>0</v>
      </c>
      <c r="X88" s="56">
        <f t="shared" si="5"/>
        <v>0</v>
      </c>
    </row>
    <row r="89" spans="1:24" ht="49.5" customHeight="1" hidden="1">
      <c r="A89" s="28" t="str">
        <f t="shared" si="6"/>
        <v>z</v>
      </c>
      <c r="B89" s="29">
        <v>5</v>
      </c>
      <c r="C89" s="30">
        <f>_xlfn.IFERROR(VLOOKUP(B89,'[1]Многоборье'!$E$75:$T$107,3,FALSE),"")</f>
      </c>
      <c r="D89" s="30">
        <f>_xlfn.IFERROR(VLOOKUP(B89,'[1]Многоборье'!$E$76:$T$107,4,FALSE),"")</f>
      </c>
      <c r="E89" s="31">
        <f>_xlfn.IFERROR(VLOOKUP(B89,'[1]Многоборье'!$E$76:$T$107,5,FALSE),"")</f>
      </c>
      <c r="F89" s="30">
        <f>_xlfn.IFERROR(VLOOKUP(B89,'[1]Многоборье'!$E$76:$T$107,6,FALSE),"")</f>
      </c>
      <c r="G89" s="32">
        <f>_xlfn.IFERROR(VLOOKUP(B89,'[1]Многоборье'!$E$76:$T$107,7,FALSE),"")</f>
      </c>
      <c r="H89" s="32">
        <f>_xlfn.IFERROR(VLOOKUP(B89,'[1]Многоборье'!$E$76:$T$107,8,FALSE),"")</f>
      </c>
      <c r="I89" s="32">
        <f>_xlfn.IFERROR(VLOOKUP(B89,'[1]Многоборье'!$E$76:$T$107,9,FALSE),"")</f>
      </c>
      <c r="J89" s="32">
        <f>_xlfn.IFERROR(VLOOKUP(B89,'[1]Многоборье'!$E$76:$T$107,10,FALSE),"")</f>
      </c>
      <c r="K89" s="32">
        <f>_xlfn.IFERROR(VLOOKUP(B89,'[1]Многоборье'!$E$76:$T$107,11,FALSE),"")</f>
      </c>
      <c r="L89" s="32">
        <f>_xlfn.IFERROR(VLOOKUP(B89,'[1]Многоборье'!$E$76:$T$107,12,FALSE),"")</f>
      </c>
      <c r="M89" s="32">
        <f>_xlfn.IFERROR(VLOOKUP(B89,'[1]Многоборье'!$E$76:$T$107,13,FALSE),"")</f>
      </c>
      <c r="N89" s="32">
        <f>_xlfn.IFERROR(VLOOKUP(B89,'[1]Многоборье'!$E$76:$T$107,14,FALSE),"")</f>
      </c>
      <c r="O89" s="51">
        <f>_xlfn.IFERROR(VLOOKUP(B89,'[1]Многоборье'!$E$76:$T$107,15,FALSE),"")</f>
      </c>
      <c r="P89" s="51">
        <f t="shared" si="7"/>
      </c>
      <c r="Q89" s="32">
        <f>IF($C$90="","",_xlfn.IFERROR(IF(HLOOKUP('[1]Соревнования'!$B$11,'[1]Разряды'!$A$3:$AD$13,P89+1,FALSE)=0,"",HLOOKUP('[1]Соревнования'!$B$11,'[1]Разряды'!$A$3:$AD$13,P89+1,FALSE)),""))</f>
      </c>
      <c r="S89" s="56">
        <f>IF(G89="",0,IF(G89=0,0,IF(G89=1,SUMIF('[1]Комплексный'!$C$35:$C$45,MAX('[1]Комплексный'!$B$10:$B$24),'[1]Комплексный'!$D$35:$D$45),IF(G89=2,SUMIF('[1]Комплексный'!$C$35:$C$45,MAX('[1]Комплексный'!$B$10:$B$24),'[1]Комплексный'!$E$35:$E$45),IF(G89=3,SUMIF('[1]Комплексный'!$C$35:$C$45,MAX('[1]Комплексный'!$B$10:$B$24),'[1]Комплексный'!$F$35:$F$45),IF(G89&gt;3,SUMIF('[1]Комплексный'!$C$35:$C$45,MAX('[1]Комплексный'!$B$10:$B$24),'[1]Комплексный'!$G$35:$G$45)))))))</f>
        <v>0</v>
      </c>
      <c r="T89" s="56">
        <f>IF(I89="",0,IF(I89=0,0,IF(I89=1,SUMIF('[1]Комплексный'!$C$35:$C$45,MAX('[1]Комплексный'!$B$10:$B$24),'[1]Комплексный'!$D$35:$D$45),IF(I89=2,SUMIF('[1]Комплексный'!$C$35:$C$45,MAX('[1]Комплексный'!$B$10:$B$24),'[1]Комплексный'!$E$35:$E$45),IF(I89=3,SUMIF('[1]Комплексный'!$C$35:$C$45,MAX('[1]Комплексный'!$B$10:$B$24),'[1]Комплексный'!$F$35:$F$45),IF(I89&gt;3,SUMIF('[1]Комплексный'!$C$35:$C$45,MAX('[1]Комплексный'!$B$10:$B$24),'[1]Комплексный'!$G$35:$G$45)))))))</f>
        <v>0</v>
      </c>
      <c r="U89" s="56">
        <f>IF(K89="",0,IF(K89=0,0,IF(K89=1,SUMIF('[1]Комплексный'!$C$35:$C$45,MAX('[1]Комплексный'!$B$10:$B$24),'[1]Комплексный'!$D$35:$D$45),IF(K89=2,SUMIF('[1]Комплексный'!$C$35:$C$45,MAX('[1]Комплексный'!$B$10:$B$24),'[1]Комплексный'!$E$35:$E$45),IF(K89=3,SUMIF('[1]Комплексный'!$C$35:$C$45,MAX('[1]Комплексный'!$B$10:$B$24),'[1]Комплексный'!$F$35:$F$45),IF(K89&gt;3,SUMIF('[1]Комплексный'!$C$35:$C$45,MAX('[1]Комплексный'!$B$10:$B$24),'[1]Комплексный'!$G$35:$G$45)))))))</f>
        <v>0</v>
      </c>
      <c r="V89" s="56">
        <f>IF(M89="",0,IF(M89=0,0,IF(M89=1,SUMIF('[1]Комплексный'!$C$35:$C$45,MAX('[1]Комплексный'!$B$10:$B$24),'[1]Комплексный'!$D$35:$D$45),IF(M89=2,SUMIF('[1]Комплексный'!$C$35:$C$45,MAX('[1]Комплексный'!$B$10:$B$24),'[1]Комплексный'!$E$35:$E$45),IF(M89=3,SUMIF('[1]Комплексный'!$C$35:$C$45,MAX('[1]Комплексный'!$B$10:$B$24),'[1]Комплексный'!$F$35:$F$45),IF(M89&gt;3,SUMIF('[1]Комплексный'!$C$35:$C$45,MAX('[1]Комплексный'!$B$10:$B$24),'[1]Комплексный'!$G$35:$G$45)))))))</f>
        <v>0</v>
      </c>
      <c r="W89" s="56">
        <f>IF(P89="",0,IF(P89=0,0,IF(P89=1,SUMIF('[1]Комплексный'!$C$35:$C$45,MAX('[1]Комплексный'!$B$10:$B$24),'[1]Комплексный'!$D$35:$D$45),IF(P89=2,SUMIF('[1]Комплексный'!$C$35:$C$45,MAX('[1]Комплексный'!$B$10:$B$24),'[1]Комплексный'!$E$35:$E$45),IF(P89=3,SUMIF('[1]Комплексный'!$C$35:$C$45,MAX('[1]Комплексный'!$B$10:$B$24),'[1]Комплексный'!$F$35:$F$45),IF(P89&gt;3,SUMIF('[1]Комплексный'!$C$35:$C$45,MAX('[1]Комплексный'!$B$10:$B$24),'[1]Комплексный'!$G$35:$G$45)))))))</f>
        <v>0</v>
      </c>
      <c r="X89" s="56">
        <f t="shared" si="5"/>
        <v>0</v>
      </c>
    </row>
    <row r="90" spans="1:24" ht="49.5" customHeight="1" hidden="1">
      <c r="A90" s="28" t="str">
        <f t="shared" si="6"/>
        <v>z</v>
      </c>
      <c r="B90" s="29">
        <v>6</v>
      </c>
      <c r="C90" s="30">
        <f>_xlfn.IFERROR(VLOOKUP(B90,'[1]Многоборье'!$E$75:$T$107,3,FALSE),"")</f>
      </c>
      <c r="D90" s="30">
        <f>_xlfn.IFERROR(VLOOKUP(B90,'[1]Многоборье'!$E$76:$T$107,4,FALSE),"")</f>
      </c>
      <c r="E90" s="31">
        <f>_xlfn.IFERROR(VLOOKUP(B90,'[1]Многоборье'!$E$76:$T$107,5,FALSE),"")</f>
      </c>
      <c r="F90" s="30">
        <f>_xlfn.IFERROR(VLOOKUP(B90,'[1]Многоборье'!$E$76:$T$107,6,FALSE),"")</f>
      </c>
      <c r="G90" s="32">
        <f>_xlfn.IFERROR(VLOOKUP(B90,'[1]Многоборье'!$E$76:$T$107,7,FALSE),"")</f>
      </c>
      <c r="H90" s="32">
        <f>_xlfn.IFERROR(VLOOKUP(B90,'[1]Многоборье'!$E$76:$T$107,8,FALSE),"")</f>
      </c>
      <c r="I90" s="32">
        <f>_xlfn.IFERROR(VLOOKUP(B90,'[1]Многоборье'!$E$76:$T$107,9,FALSE),"")</f>
      </c>
      <c r="J90" s="32">
        <f>_xlfn.IFERROR(VLOOKUP(B90,'[1]Многоборье'!$E$76:$T$107,10,FALSE),"")</f>
      </c>
      <c r="K90" s="32">
        <f>_xlfn.IFERROR(VLOOKUP(B90,'[1]Многоборье'!$E$76:$T$107,11,FALSE),"")</f>
      </c>
      <c r="L90" s="32">
        <f>_xlfn.IFERROR(VLOOKUP(B90,'[1]Многоборье'!$E$76:$T$107,12,FALSE),"")</f>
      </c>
      <c r="M90" s="32">
        <f>_xlfn.IFERROR(VLOOKUP(B90,'[1]Многоборье'!$E$76:$T$107,13,FALSE),"")</f>
      </c>
      <c r="N90" s="32">
        <f>_xlfn.IFERROR(VLOOKUP(B90,'[1]Многоборье'!$E$76:$T$107,14,FALSE),"")</f>
      </c>
      <c r="O90" s="51">
        <f>_xlfn.IFERROR(VLOOKUP(B90,'[1]Многоборье'!$E$76:$T$107,15,FALSE),"")</f>
      </c>
      <c r="P90" s="51">
        <f t="shared" si="7"/>
      </c>
      <c r="Q90" s="32">
        <f>IF($C$90="","",_xlfn.IFERROR(IF(HLOOKUP('[1]Соревнования'!$B$11,'[1]Разряды'!$A$3:$AD$13,P90+1,FALSE)=0,"",HLOOKUP('[1]Соревнования'!$B$11,'[1]Разряды'!$A$3:$AD$13,P90+1,FALSE)),""))</f>
      </c>
      <c r="S90" s="56">
        <f>IF(G90="",0,IF(G90=0,0,IF(G90=1,SUMIF('[1]Комплексный'!$C$35:$C$45,MAX('[1]Комплексный'!$B$10:$B$24),'[1]Комплексный'!$D$35:$D$45),IF(G90=2,SUMIF('[1]Комплексный'!$C$35:$C$45,MAX('[1]Комплексный'!$B$10:$B$24),'[1]Комплексный'!$E$35:$E$45),IF(G90=3,SUMIF('[1]Комплексный'!$C$35:$C$45,MAX('[1]Комплексный'!$B$10:$B$24),'[1]Комплексный'!$F$35:$F$45),IF(G90&gt;3,SUMIF('[1]Комплексный'!$C$35:$C$45,MAX('[1]Комплексный'!$B$10:$B$24),'[1]Комплексный'!$G$35:$G$45)))))))</f>
        <v>0</v>
      </c>
      <c r="T90" s="56">
        <f>IF(I90="",0,IF(I90=0,0,IF(I90=1,SUMIF('[1]Комплексный'!$C$35:$C$45,MAX('[1]Комплексный'!$B$10:$B$24),'[1]Комплексный'!$D$35:$D$45),IF(I90=2,SUMIF('[1]Комплексный'!$C$35:$C$45,MAX('[1]Комплексный'!$B$10:$B$24),'[1]Комплексный'!$E$35:$E$45),IF(I90=3,SUMIF('[1]Комплексный'!$C$35:$C$45,MAX('[1]Комплексный'!$B$10:$B$24),'[1]Комплексный'!$F$35:$F$45),IF(I90&gt;3,SUMIF('[1]Комплексный'!$C$35:$C$45,MAX('[1]Комплексный'!$B$10:$B$24),'[1]Комплексный'!$G$35:$G$45)))))))</f>
        <v>0</v>
      </c>
      <c r="U90" s="56">
        <f>IF(K90="",0,IF(K90=0,0,IF(K90=1,SUMIF('[1]Комплексный'!$C$35:$C$45,MAX('[1]Комплексный'!$B$10:$B$24),'[1]Комплексный'!$D$35:$D$45),IF(K90=2,SUMIF('[1]Комплексный'!$C$35:$C$45,MAX('[1]Комплексный'!$B$10:$B$24),'[1]Комплексный'!$E$35:$E$45),IF(K90=3,SUMIF('[1]Комплексный'!$C$35:$C$45,MAX('[1]Комплексный'!$B$10:$B$24),'[1]Комплексный'!$F$35:$F$45),IF(K90&gt;3,SUMIF('[1]Комплексный'!$C$35:$C$45,MAX('[1]Комплексный'!$B$10:$B$24),'[1]Комплексный'!$G$35:$G$45)))))))</f>
        <v>0</v>
      </c>
      <c r="V90" s="56">
        <f>IF(M90="",0,IF(M90=0,0,IF(M90=1,SUMIF('[1]Комплексный'!$C$35:$C$45,MAX('[1]Комплексный'!$B$10:$B$24),'[1]Комплексный'!$D$35:$D$45),IF(M90=2,SUMIF('[1]Комплексный'!$C$35:$C$45,MAX('[1]Комплексный'!$B$10:$B$24),'[1]Комплексный'!$E$35:$E$45),IF(M90=3,SUMIF('[1]Комплексный'!$C$35:$C$45,MAX('[1]Комплексный'!$B$10:$B$24),'[1]Комплексный'!$F$35:$F$45),IF(M90&gt;3,SUMIF('[1]Комплексный'!$C$35:$C$45,MAX('[1]Комплексный'!$B$10:$B$24),'[1]Комплексный'!$G$35:$G$45)))))))</f>
        <v>0</v>
      </c>
      <c r="W90" s="56">
        <f>IF(P90="",0,IF(P90=0,0,IF(P90=1,SUMIF('[1]Комплексный'!$C$35:$C$45,MAX('[1]Комплексный'!$B$10:$B$24),'[1]Комплексный'!$D$35:$D$45),IF(P90=2,SUMIF('[1]Комплексный'!$C$35:$C$45,MAX('[1]Комплексный'!$B$10:$B$24),'[1]Комплексный'!$E$35:$E$45),IF(P90=3,SUMIF('[1]Комплексный'!$C$35:$C$45,MAX('[1]Комплексный'!$B$10:$B$24),'[1]Комплексный'!$F$35:$F$45),IF(P90&gt;3,SUMIF('[1]Комплексный'!$C$35:$C$45,MAX('[1]Комплексный'!$B$10:$B$24),'[1]Комплексный'!$G$35:$G$45)))))))</f>
        <v>0</v>
      </c>
      <c r="X90" s="56">
        <f t="shared" si="5"/>
        <v>0</v>
      </c>
    </row>
    <row r="91" spans="1:24" ht="49.5" customHeight="1" hidden="1">
      <c r="A91" s="28" t="str">
        <f t="shared" si="6"/>
        <v>z</v>
      </c>
      <c r="B91" s="29">
        <v>7</v>
      </c>
      <c r="C91" s="30">
        <f>_xlfn.IFERROR(VLOOKUP(B91,'[1]Многоборье'!$E$75:$T$107,3,FALSE),"")</f>
      </c>
      <c r="D91" s="30">
        <f>_xlfn.IFERROR(VLOOKUP(B91,'[1]Многоборье'!$E$76:$T$107,4,FALSE),"")</f>
      </c>
      <c r="E91" s="31">
        <f>_xlfn.IFERROR(VLOOKUP(B91,'[1]Многоборье'!$E$76:$T$107,5,FALSE),"")</f>
      </c>
      <c r="F91" s="30">
        <f>_xlfn.IFERROR(VLOOKUP(B91,'[1]Многоборье'!$E$76:$T$107,6,FALSE),"")</f>
      </c>
      <c r="G91" s="32">
        <f>_xlfn.IFERROR(VLOOKUP(B91,'[1]Многоборье'!$E$76:$T$107,7,FALSE),"")</f>
      </c>
      <c r="H91" s="32">
        <f>_xlfn.IFERROR(VLOOKUP(B91,'[1]Многоборье'!$E$76:$T$107,8,FALSE),"")</f>
      </c>
      <c r="I91" s="32">
        <f>_xlfn.IFERROR(VLOOKUP(B91,'[1]Многоборье'!$E$76:$T$107,9,FALSE),"")</f>
      </c>
      <c r="J91" s="32">
        <f>_xlfn.IFERROR(VLOOKUP(B91,'[1]Многоборье'!$E$76:$T$107,10,FALSE),"")</f>
      </c>
      <c r="K91" s="32">
        <f>_xlfn.IFERROR(VLOOKUP(B91,'[1]Многоборье'!$E$76:$T$107,11,FALSE),"")</f>
      </c>
      <c r="L91" s="32">
        <f>_xlfn.IFERROR(VLOOKUP(B91,'[1]Многоборье'!$E$76:$T$107,12,FALSE),"")</f>
      </c>
      <c r="M91" s="32">
        <f>_xlfn.IFERROR(VLOOKUP(B91,'[1]Многоборье'!$E$76:$T$107,13,FALSE),"")</f>
      </c>
      <c r="N91" s="32">
        <f>_xlfn.IFERROR(VLOOKUP(B91,'[1]Многоборье'!$E$76:$T$107,14,FALSE),"")</f>
      </c>
      <c r="O91" s="51">
        <f>_xlfn.IFERROR(VLOOKUP(B91,'[1]Многоборье'!$E$76:$T$107,15,FALSE),"")</f>
      </c>
      <c r="P91" s="51">
        <f t="shared" si="7"/>
      </c>
      <c r="Q91" s="32">
        <f>IF($C$90="","",_xlfn.IFERROR(IF(HLOOKUP('[1]Соревнования'!$B$11,'[1]Разряды'!$A$3:$AD$13,P91+1,FALSE)=0,"",HLOOKUP('[1]Соревнования'!$B$11,'[1]Разряды'!$A$3:$AD$13,P91+1,FALSE)),""))</f>
      </c>
      <c r="S91" s="56">
        <f>IF(G91="",0,IF(G91=0,0,IF(G91=1,SUMIF('[1]Комплексный'!$C$35:$C$45,MAX('[1]Комплексный'!$B$10:$B$24),'[1]Комплексный'!$D$35:$D$45),IF(G91=2,SUMIF('[1]Комплексный'!$C$35:$C$45,MAX('[1]Комплексный'!$B$10:$B$24),'[1]Комплексный'!$E$35:$E$45),IF(G91=3,SUMIF('[1]Комплексный'!$C$35:$C$45,MAX('[1]Комплексный'!$B$10:$B$24),'[1]Комплексный'!$F$35:$F$45),IF(G91&gt;3,SUMIF('[1]Комплексный'!$C$35:$C$45,MAX('[1]Комплексный'!$B$10:$B$24),'[1]Комплексный'!$G$35:$G$45)))))))</f>
        <v>0</v>
      </c>
      <c r="T91" s="56">
        <f>IF(I91="",0,IF(I91=0,0,IF(I91=1,SUMIF('[1]Комплексный'!$C$35:$C$45,MAX('[1]Комплексный'!$B$10:$B$24),'[1]Комплексный'!$D$35:$D$45),IF(I91=2,SUMIF('[1]Комплексный'!$C$35:$C$45,MAX('[1]Комплексный'!$B$10:$B$24),'[1]Комплексный'!$E$35:$E$45),IF(I91=3,SUMIF('[1]Комплексный'!$C$35:$C$45,MAX('[1]Комплексный'!$B$10:$B$24),'[1]Комплексный'!$F$35:$F$45),IF(I91&gt;3,SUMIF('[1]Комплексный'!$C$35:$C$45,MAX('[1]Комплексный'!$B$10:$B$24),'[1]Комплексный'!$G$35:$G$45)))))))</f>
        <v>0</v>
      </c>
      <c r="U91" s="56">
        <f>IF(K91="",0,IF(K91=0,0,IF(K91=1,SUMIF('[1]Комплексный'!$C$35:$C$45,MAX('[1]Комплексный'!$B$10:$B$24),'[1]Комплексный'!$D$35:$D$45),IF(K91=2,SUMIF('[1]Комплексный'!$C$35:$C$45,MAX('[1]Комплексный'!$B$10:$B$24),'[1]Комплексный'!$E$35:$E$45),IF(K91=3,SUMIF('[1]Комплексный'!$C$35:$C$45,MAX('[1]Комплексный'!$B$10:$B$24),'[1]Комплексный'!$F$35:$F$45),IF(K91&gt;3,SUMIF('[1]Комплексный'!$C$35:$C$45,MAX('[1]Комплексный'!$B$10:$B$24),'[1]Комплексный'!$G$35:$G$45)))))))</f>
        <v>0</v>
      </c>
      <c r="V91" s="56">
        <f>IF(M91="",0,IF(M91=0,0,IF(M91=1,SUMIF('[1]Комплексный'!$C$35:$C$45,MAX('[1]Комплексный'!$B$10:$B$24),'[1]Комплексный'!$D$35:$D$45),IF(M91=2,SUMIF('[1]Комплексный'!$C$35:$C$45,MAX('[1]Комплексный'!$B$10:$B$24),'[1]Комплексный'!$E$35:$E$45),IF(M91=3,SUMIF('[1]Комплексный'!$C$35:$C$45,MAX('[1]Комплексный'!$B$10:$B$24),'[1]Комплексный'!$F$35:$F$45),IF(M91&gt;3,SUMIF('[1]Комплексный'!$C$35:$C$45,MAX('[1]Комплексный'!$B$10:$B$24),'[1]Комплексный'!$G$35:$G$45)))))))</f>
        <v>0</v>
      </c>
      <c r="W91" s="56">
        <f>IF(P91="",0,IF(P91=0,0,IF(P91=1,SUMIF('[1]Комплексный'!$C$35:$C$45,MAX('[1]Комплексный'!$B$10:$B$24),'[1]Комплексный'!$D$35:$D$45),IF(P91=2,SUMIF('[1]Комплексный'!$C$35:$C$45,MAX('[1]Комплексный'!$B$10:$B$24),'[1]Комплексный'!$E$35:$E$45),IF(P91=3,SUMIF('[1]Комплексный'!$C$35:$C$45,MAX('[1]Комплексный'!$B$10:$B$24),'[1]Комплексный'!$F$35:$F$45),IF(P91&gt;3,SUMIF('[1]Комплексный'!$C$35:$C$45,MAX('[1]Комплексный'!$B$10:$B$24),'[1]Комплексный'!$G$35:$G$45)))))))</f>
        <v>0</v>
      </c>
      <c r="X91" s="56">
        <f t="shared" si="5"/>
        <v>0</v>
      </c>
    </row>
    <row r="92" spans="1:24" ht="49.5" customHeight="1" hidden="1">
      <c r="A92" s="28" t="str">
        <f t="shared" si="6"/>
        <v>z</v>
      </c>
      <c r="B92" s="29">
        <v>8</v>
      </c>
      <c r="C92" s="30">
        <f>_xlfn.IFERROR(VLOOKUP(B92,'[1]Многоборье'!$E$75:$T$107,3,FALSE),"")</f>
      </c>
      <c r="D92" s="30">
        <f>_xlfn.IFERROR(VLOOKUP(B92,'[1]Многоборье'!$E$76:$T$107,4,FALSE),"")</f>
      </c>
      <c r="E92" s="31">
        <f>_xlfn.IFERROR(VLOOKUP(B92,'[1]Многоборье'!$E$76:$T$107,5,FALSE),"")</f>
      </c>
      <c r="F92" s="30">
        <f>_xlfn.IFERROR(VLOOKUP(B92,'[1]Многоборье'!$E$76:$T$107,6,FALSE),"")</f>
      </c>
      <c r="G92" s="32">
        <v>10</v>
      </c>
      <c r="H92" s="32">
        <v>55</v>
      </c>
      <c r="I92" s="32">
        <f>_xlfn.IFERROR(VLOOKUP(B92,'[1]Многоборье'!$E$76:$T$107,9,FALSE),"")</f>
      </c>
      <c r="J92" s="32">
        <f>_xlfn.IFERROR(VLOOKUP(B92,'[1]Многоборье'!$E$76:$T$107,10,FALSE),"")</f>
      </c>
      <c r="K92" s="32">
        <f>_xlfn.IFERROR(VLOOKUP(B92,'[1]Многоборье'!$E$76:$T$107,11,FALSE),"")</f>
      </c>
      <c r="L92" s="32">
        <f>_xlfn.IFERROR(VLOOKUP(B92,'[1]Многоборье'!$E$76:$T$107,12,FALSE),"")</f>
      </c>
      <c r="M92" s="32">
        <f>_xlfn.IFERROR(VLOOKUP(B92,'[1]Многоборье'!$E$76:$T$107,13,FALSE),"")</f>
      </c>
      <c r="N92" s="32">
        <f>_xlfn.IFERROR(VLOOKUP(B92,'[1]Многоборье'!$E$76:$T$107,14,FALSE),"")</f>
      </c>
      <c r="O92" s="51">
        <f>_xlfn.IFERROR(VLOOKUP(B92,'[1]Многоборье'!$E$76:$T$107,15,FALSE),"")</f>
      </c>
      <c r="P92" s="51">
        <f t="shared" si="7"/>
      </c>
      <c r="Q92" s="32">
        <f>IF($C$90="","",_xlfn.IFERROR(IF(HLOOKUP('[1]Соревнования'!$B$11,'[1]Разряды'!$A$3:$AD$13,P92+1,FALSE)=0,"",HLOOKUP('[1]Соревнования'!$B$11,'[1]Разряды'!$A$3:$AD$13,P92+1,FALSE)),""))</f>
      </c>
      <c r="S92" s="56" t="e">
        <f>IF(G92="",0,IF(G92=0,0,IF(G92=1,SUMIF('[1]Комплексный'!$C$35:$C$45,MAX('[1]Комплексный'!$B$10:$B$24),'[1]Комплексный'!$D$35:$D$45),IF(G92=2,SUMIF('[1]Комплексный'!$C$35:$C$45,MAX('[1]Комплексный'!$B$10:$B$24),'[1]Комплексный'!$E$35:$E$45),IF(G92=3,SUMIF('[1]Комплексный'!$C$35:$C$45,MAX('[1]Комплексный'!$B$10:$B$24),'[1]Комплексный'!$F$35:$F$45),IF(G92&gt;3,SUMIF('[1]Комплексный'!$C$35:$C$45,MAX('[1]Комплексный'!$B$10:$B$24),'[1]Комплексный'!$G$35:$G$45)))))))</f>
        <v>#VALUE!</v>
      </c>
      <c r="T92" s="56">
        <f>IF(I92="",0,IF(I92=0,0,IF(I92=1,SUMIF('[1]Комплексный'!$C$35:$C$45,MAX('[1]Комплексный'!$B$10:$B$24),'[1]Комплексный'!$D$35:$D$45),IF(I92=2,SUMIF('[1]Комплексный'!$C$35:$C$45,MAX('[1]Комплексный'!$B$10:$B$24),'[1]Комплексный'!$E$35:$E$45),IF(I92=3,SUMIF('[1]Комплексный'!$C$35:$C$45,MAX('[1]Комплексный'!$B$10:$B$24),'[1]Комплексный'!$F$35:$F$45),IF(I92&gt;3,SUMIF('[1]Комплексный'!$C$35:$C$45,MAX('[1]Комплексный'!$B$10:$B$24),'[1]Комплексный'!$G$35:$G$45)))))))</f>
        <v>0</v>
      </c>
      <c r="U92" s="56">
        <f>IF(K92="",0,IF(K92=0,0,IF(K92=1,SUMIF('[1]Комплексный'!$C$35:$C$45,MAX('[1]Комплексный'!$B$10:$B$24),'[1]Комплексный'!$D$35:$D$45),IF(K92=2,SUMIF('[1]Комплексный'!$C$35:$C$45,MAX('[1]Комплексный'!$B$10:$B$24),'[1]Комплексный'!$E$35:$E$45),IF(K92=3,SUMIF('[1]Комплексный'!$C$35:$C$45,MAX('[1]Комплексный'!$B$10:$B$24),'[1]Комплексный'!$F$35:$F$45),IF(K92&gt;3,SUMIF('[1]Комплексный'!$C$35:$C$45,MAX('[1]Комплексный'!$B$10:$B$24),'[1]Комплексный'!$G$35:$G$45)))))))</f>
        <v>0</v>
      </c>
      <c r="V92" s="56">
        <f>IF(M92="",0,IF(M92=0,0,IF(M92=1,SUMIF('[1]Комплексный'!$C$35:$C$45,MAX('[1]Комплексный'!$B$10:$B$24),'[1]Комплексный'!$D$35:$D$45),IF(M92=2,SUMIF('[1]Комплексный'!$C$35:$C$45,MAX('[1]Комплексный'!$B$10:$B$24),'[1]Комплексный'!$E$35:$E$45),IF(M92=3,SUMIF('[1]Комплексный'!$C$35:$C$45,MAX('[1]Комплексный'!$B$10:$B$24),'[1]Комплексный'!$F$35:$F$45),IF(M92&gt;3,SUMIF('[1]Комплексный'!$C$35:$C$45,MAX('[1]Комплексный'!$B$10:$B$24),'[1]Комплексный'!$G$35:$G$45)))))))</f>
        <v>0</v>
      </c>
      <c r="W92" s="56">
        <f>IF(P92="",0,IF(P92=0,0,IF(P92=1,SUMIF('[1]Комплексный'!$C$35:$C$45,MAX('[1]Комплексный'!$B$10:$B$24),'[1]Комплексный'!$D$35:$D$45),IF(P92=2,SUMIF('[1]Комплексный'!$C$35:$C$45,MAX('[1]Комплексный'!$B$10:$B$24),'[1]Комплексный'!$E$35:$E$45),IF(P92=3,SUMIF('[1]Комплексный'!$C$35:$C$45,MAX('[1]Комплексный'!$B$10:$B$24),'[1]Комплексный'!$F$35:$F$45),IF(P92&gt;3,SUMIF('[1]Комплексный'!$C$35:$C$45,MAX('[1]Комплексный'!$B$10:$B$24),'[1]Комплексный'!$G$35:$G$45)))))))</f>
        <v>0</v>
      </c>
      <c r="X92" s="56" t="e">
        <f t="shared" si="5"/>
        <v>#VALUE!</v>
      </c>
    </row>
    <row r="93" spans="1:24" ht="49.5" customHeight="1" hidden="1">
      <c r="A93" s="28" t="str">
        <f t="shared" si="6"/>
        <v>z</v>
      </c>
      <c r="B93" s="29">
        <v>9</v>
      </c>
      <c r="C93" s="30">
        <f>_xlfn.IFERROR(VLOOKUP(B93,'[1]Многоборье'!$E$75:$T$107,3,FALSE),"")</f>
      </c>
      <c r="D93" s="30">
        <f>_xlfn.IFERROR(VLOOKUP(B93,'[1]Многоборье'!$E$76:$T$107,4,FALSE),"")</f>
      </c>
      <c r="E93" s="31">
        <f>_xlfn.IFERROR(VLOOKUP(B93,'[1]Многоборье'!$E$76:$T$107,5,FALSE),"")</f>
      </c>
      <c r="F93" s="30">
        <f>_xlfn.IFERROR(VLOOKUP(B93,'[1]Многоборье'!$E$76:$T$107,6,FALSE),"")</f>
      </c>
      <c r="G93" s="32">
        <v>9</v>
      </c>
      <c r="H93" s="32">
        <v>60</v>
      </c>
      <c r="I93" s="32">
        <f>_xlfn.IFERROR(VLOOKUP(B93,'[1]Многоборье'!$E$76:$T$107,9,FALSE),"")</f>
      </c>
      <c r="J93" s="32">
        <f>_xlfn.IFERROR(VLOOKUP(B93,'[1]Многоборье'!$E$76:$T$107,10,FALSE),"")</f>
      </c>
      <c r="K93" s="32">
        <f>_xlfn.IFERROR(VLOOKUP(B93,'[1]Многоборье'!$E$76:$T$107,11,FALSE),"")</f>
      </c>
      <c r="L93" s="32">
        <f>_xlfn.IFERROR(VLOOKUP(B93,'[1]Многоборье'!$E$76:$T$107,12,FALSE),"")</f>
      </c>
      <c r="M93" s="32">
        <v>9</v>
      </c>
      <c r="N93" s="32">
        <v>240</v>
      </c>
      <c r="O93" s="51">
        <f>_xlfn.IFERROR(VLOOKUP(B93,'[1]Многоборье'!$E$76:$T$107,15,FALSE),"")</f>
      </c>
      <c r="P93" s="51">
        <f t="shared" si="7"/>
      </c>
      <c r="Q93" s="32">
        <f>IF($C$90="","",_xlfn.IFERROR(IF(HLOOKUP('[1]Соревнования'!$B$11,'[1]Разряды'!$A$3:$AD$13,P93+1,FALSE)=0,"",HLOOKUP('[1]Соревнования'!$B$11,'[1]Разряды'!$A$3:$AD$13,P93+1,FALSE)),""))</f>
      </c>
      <c r="S93" s="56" t="e">
        <f>IF(G93="",0,IF(G93=0,0,IF(G93=1,SUMIF('[1]Комплексный'!$C$35:$C$45,MAX('[1]Комплексный'!$B$10:$B$24),'[1]Комплексный'!$D$35:$D$45),IF(G93=2,SUMIF('[1]Комплексный'!$C$35:$C$45,MAX('[1]Комплексный'!$B$10:$B$24),'[1]Комплексный'!$E$35:$E$45),IF(G93=3,SUMIF('[1]Комплексный'!$C$35:$C$45,MAX('[1]Комплексный'!$B$10:$B$24),'[1]Комплексный'!$F$35:$F$45),IF(G93&gt;3,SUMIF('[1]Комплексный'!$C$35:$C$45,MAX('[1]Комплексный'!$B$10:$B$24),'[1]Комплексный'!$G$35:$G$45)))))))</f>
        <v>#VALUE!</v>
      </c>
      <c r="T93" s="56">
        <f>IF(I93="",0,IF(I93=0,0,IF(I93=1,SUMIF('[1]Комплексный'!$C$35:$C$45,MAX('[1]Комплексный'!$B$10:$B$24),'[1]Комплексный'!$D$35:$D$45),IF(I93=2,SUMIF('[1]Комплексный'!$C$35:$C$45,MAX('[1]Комплексный'!$B$10:$B$24),'[1]Комплексный'!$E$35:$E$45),IF(I93=3,SUMIF('[1]Комплексный'!$C$35:$C$45,MAX('[1]Комплексный'!$B$10:$B$24),'[1]Комплексный'!$F$35:$F$45),IF(I93&gt;3,SUMIF('[1]Комплексный'!$C$35:$C$45,MAX('[1]Комплексный'!$B$10:$B$24),'[1]Комплексный'!$G$35:$G$45)))))))</f>
        <v>0</v>
      </c>
      <c r="U93" s="56">
        <f>IF(K93="",0,IF(K93=0,0,IF(K93=1,SUMIF('[1]Комплексный'!$C$35:$C$45,MAX('[1]Комплексный'!$B$10:$B$24),'[1]Комплексный'!$D$35:$D$45),IF(K93=2,SUMIF('[1]Комплексный'!$C$35:$C$45,MAX('[1]Комплексный'!$B$10:$B$24),'[1]Комплексный'!$E$35:$E$45),IF(K93=3,SUMIF('[1]Комплексный'!$C$35:$C$45,MAX('[1]Комплексный'!$B$10:$B$24),'[1]Комплексный'!$F$35:$F$45),IF(K93&gt;3,SUMIF('[1]Комплексный'!$C$35:$C$45,MAX('[1]Комплексный'!$B$10:$B$24),'[1]Комплексный'!$G$35:$G$45)))))))</f>
        <v>0</v>
      </c>
      <c r="V93" s="56" t="e">
        <f>IF(M93="",0,IF(M93=0,0,IF(M93=1,SUMIF('[1]Комплексный'!$C$35:$C$45,MAX('[1]Комплексный'!$B$10:$B$24),'[1]Комплексный'!$D$35:$D$45),IF(M93=2,SUMIF('[1]Комплексный'!$C$35:$C$45,MAX('[1]Комплексный'!$B$10:$B$24),'[1]Комплексный'!$E$35:$E$45),IF(M93=3,SUMIF('[1]Комплексный'!$C$35:$C$45,MAX('[1]Комплексный'!$B$10:$B$24),'[1]Комплексный'!$F$35:$F$45),IF(M93&gt;3,SUMIF('[1]Комплексный'!$C$35:$C$45,MAX('[1]Комплексный'!$B$10:$B$24),'[1]Комплексный'!$G$35:$G$45)))))))</f>
        <v>#VALUE!</v>
      </c>
      <c r="W93" s="56">
        <f>IF(P93="",0,IF(P93=0,0,IF(P93=1,SUMIF('[1]Комплексный'!$C$35:$C$45,MAX('[1]Комплексный'!$B$10:$B$24),'[1]Комплексный'!$D$35:$D$45),IF(P93=2,SUMIF('[1]Комплексный'!$C$35:$C$45,MAX('[1]Комплексный'!$B$10:$B$24),'[1]Комплексный'!$E$35:$E$45),IF(P93=3,SUMIF('[1]Комплексный'!$C$35:$C$45,MAX('[1]Комплексный'!$B$10:$B$24),'[1]Комплексный'!$F$35:$F$45),IF(P93&gt;3,SUMIF('[1]Комплексный'!$C$35:$C$45,MAX('[1]Комплексный'!$B$10:$B$24),'[1]Комплексный'!$G$35:$G$45)))))))</f>
        <v>0</v>
      </c>
      <c r="X93" s="56" t="e">
        <f t="shared" si="5"/>
        <v>#VALUE!</v>
      </c>
    </row>
    <row r="94" spans="1:24" ht="49.5" customHeight="1" hidden="1">
      <c r="A94" s="28" t="str">
        <f t="shared" si="6"/>
        <v>z</v>
      </c>
      <c r="B94" s="29">
        <v>10</v>
      </c>
      <c r="C94" s="30">
        <f>_xlfn.IFERROR(VLOOKUP(B94,'[1]Многоборье'!$E$75:$T$107,3,FALSE),"")</f>
      </c>
      <c r="D94" s="30">
        <f>_xlfn.IFERROR(VLOOKUP(B94,'[1]Многоборье'!$E$76:$T$107,4,FALSE),"")</f>
      </c>
      <c r="E94" s="31">
        <f>_xlfn.IFERROR(VLOOKUP(B94,'[1]Многоборье'!$E$76:$T$107,5,FALSE),"")</f>
      </c>
      <c r="F94" s="30">
        <f>_xlfn.IFERROR(VLOOKUP(B94,'[1]Многоборье'!$E$76:$T$107,6,FALSE),"")</f>
      </c>
      <c r="G94" s="32">
        <f>_xlfn.IFERROR(VLOOKUP(B94,'[1]Многоборье'!$E$76:$T$107,7,FALSE),"")</f>
      </c>
      <c r="H94" s="32">
        <f>_xlfn.IFERROR(VLOOKUP(B94,'[1]Многоборье'!$E$76:$T$107,8,FALSE),"")</f>
      </c>
      <c r="I94" s="32">
        <f>_xlfn.IFERROR(VLOOKUP(B94,'[1]Многоборье'!$E$76:$T$107,9,FALSE),"")</f>
      </c>
      <c r="J94" s="32">
        <f>_xlfn.IFERROR(VLOOKUP(B94,'[1]Многоборье'!$E$76:$T$107,10,FALSE),"")</f>
      </c>
      <c r="K94" s="32">
        <v>10</v>
      </c>
      <c r="L94" s="32">
        <v>165</v>
      </c>
      <c r="M94" s="32">
        <v>10</v>
      </c>
      <c r="N94" s="32">
        <v>220</v>
      </c>
      <c r="O94" s="51">
        <f>_xlfn.IFERROR(VLOOKUP(B94,'[1]Многоборье'!$E$76:$T$107,15,FALSE),"")</f>
      </c>
      <c r="P94" s="51">
        <f t="shared" si="7"/>
      </c>
      <c r="Q94" s="32">
        <f>IF($C$90="","",_xlfn.IFERROR(IF(HLOOKUP('[1]Соревнования'!$B$11,'[1]Разряды'!$A$3:$AD$13,P94+1,FALSE)=0,"",HLOOKUP('[1]Соревнования'!$B$11,'[1]Разряды'!$A$3:$AD$13,P94+1,FALSE)),""))</f>
      </c>
      <c r="S94" s="56">
        <f>IF(G94="",0,IF(G94=0,0,IF(G94=1,SUMIF('[1]Комплексный'!$C$35:$C$45,MAX('[1]Комплексный'!$B$10:$B$24),'[1]Комплексный'!$D$35:$D$45),IF(G94=2,SUMIF('[1]Комплексный'!$C$35:$C$45,MAX('[1]Комплексный'!$B$10:$B$24),'[1]Комплексный'!$E$35:$E$45),IF(G94=3,SUMIF('[1]Комплексный'!$C$35:$C$45,MAX('[1]Комплексный'!$B$10:$B$24),'[1]Комплексный'!$F$35:$F$45),IF(G94&gt;3,SUMIF('[1]Комплексный'!$C$35:$C$45,MAX('[1]Комплексный'!$B$10:$B$24),'[1]Комплексный'!$G$35:$G$45)))))))</f>
        <v>0</v>
      </c>
      <c r="T94" s="56">
        <f>IF(I94="",0,IF(I94=0,0,IF(I94=1,SUMIF('[1]Комплексный'!$C$35:$C$45,MAX('[1]Комплексный'!$B$10:$B$24),'[1]Комплексный'!$D$35:$D$45),IF(I94=2,SUMIF('[1]Комплексный'!$C$35:$C$45,MAX('[1]Комплексный'!$B$10:$B$24),'[1]Комплексный'!$E$35:$E$45),IF(I94=3,SUMIF('[1]Комплексный'!$C$35:$C$45,MAX('[1]Комплексный'!$B$10:$B$24),'[1]Комплексный'!$F$35:$F$45),IF(I94&gt;3,SUMIF('[1]Комплексный'!$C$35:$C$45,MAX('[1]Комплексный'!$B$10:$B$24),'[1]Комплексный'!$G$35:$G$45)))))))</f>
        <v>0</v>
      </c>
      <c r="U94" s="56" t="e">
        <f>IF(K94="",0,IF(K94=0,0,IF(K94=1,SUMIF('[1]Комплексный'!$C$35:$C$45,MAX('[1]Комплексный'!$B$10:$B$24),'[1]Комплексный'!$D$35:$D$45),IF(K94=2,SUMIF('[1]Комплексный'!$C$35:$C$45,MAX('[1]Комплексный'!$B$10:$B$24),'[1]Комплексный'!$E$35:$E$45),IF(K94=3,SUMIF('[1]Комплексный'!$C$35:$C$45,MAX('[1]Комплексный'!$B$10:$B$24),'[1]Комплексный'!$F$35:$F$45),IF(K94&gt;3,SUMIF('[1]Комплексный'!$C$35:$C$45,MAX('[1]Комплексный'!$B$10:$B$24),'[1]Комплексный'!$G$35:$G$45)))))))</f>
        <v>#VALUE!</v>
      </c>
      <c r="V94" s="56" t="e">
        <f>IF(M94="",0,IF(M94=0,0,IF(M94=1,SUMIF('[1]Комплексный'!$C$35:$C$45,MAX('[1]Комплексный'!$B$10:$B$24),'[1]Комплексный'!$D$35:$D$45),IF(M94=2,SUMIF('[1]Комплексный'!$C$35:$C$45,MAX('[1]Комплексный'!$B$10:$B$24),'[1]Комплексный'!$E$35:$E$45),IF(M94=3,SUMIF('[1]Комплексный'!$C$35:$C$45,MAX('[1]Комплексный'!$B$10:$B$24),'[1]Комплексный'!$F$35:$F$45),IF(M94&gt;3,SUMIF('[1]Комплексный'!$C$35:$C$45,MAX('[1]Комплексный'!$B$10:$B$24),'[1]Комплексный'!$G$35:$G$45)))))))</f>
        <v>#VALUE!</v>
      </c>
      <c r="W94" s="56">
        <f>IF(P94="",0,IF(P94=0,0,IF(P94=1,SUMIF('[1]Комплексный'!$C$35:$C$45,MAX('[1]Комплексный'!$B$10:$B$24),'[1]Комплексный'!$D$35:$D$45),IF(P94=2,SUMIF('[1]Комплексный'!$C$35:$C$45,MAX('[1]Комплексный'!$B$10:$B$24),'[1]Комплексный'!$E$35:$E$45),IF(P94=3,SUMIF('[1]Комплексный'!$C$35:$C$45,MAX('[1]Комплексный'!$B$10:$B$24),'[1]Комплексный'!$F$35:$F$45),IF(P94&gt;3,SUMIF('[1]Комплексный'!$C$35:$C$45,MAX('[1]Комплексный'!$B$10:$B$24),'[1]Комплексный'!$G$35:$G$45)))))))</f>
        <v>0</v>
      </c>
      <c r="X94" s="56" t="e">
        <f t="shared" si="5"/>
        <v>#VALUE!</v>
      </c>
    </row>
    <row r="95" spans="1:24" ht="49.5" customHeight="1" hidden="1">
      <c r="A95" s="28" t="str">
        <f t="shared" si="6"/>
        <v>z</v>
      </c>
      <c r="B95" s="29">
        <v>11</v>
      </c>
      <c r="C95" s="30">
        <f>_xlfn.IFERROR(VLOOKUP(B95,'[1]Многоборье'!$E$75:$T$107,3,FALSE),"")</f>
      </c>
      <c r="D95" s="30">
        <f>_xlfn.IFERROR(VLOOKUP(B95,'[1]Многоборье'!$E$76:$T$107,4,FALSE),"")</f>
      </c>
      <c r="E95" s="31">
        <f>_xlfn.IFERROR(VLOOKUP(B95,'[1]Многоборье'!$E$76:$T$107,5,FALSE),"")</f>
      </c>
      <c r="F95" s="30">
        <f>_xlfn.IFERROR(VLOOKUP(B95,'[1]Многоборье'!$E$76:$T$107,6,FALSE),"")</f>
      </c>
      <c r="G95" s="32">
        <f>_xlfn.IFERROR(VLOOKUP(B95,'[1]Многоборье'!$E$76:$T$107,7,FALSE),"")</f>
      </c>
      <c r="H95" s="32">
        <f>_xlfn.IFERROR(VLOOKUP(B95,'[1]Многоборье'!$E$76:$T$107,8,FALSE),"")</f>
      </c>
      <c r="I95" s="32">
        <f>_xlfn.IFERROR(VLOOKUP(B95,'[1]Многоборье'!$E$76:$T$107,9,FALSE),"")</f>
      </c>
      <c r="J95" s="32">
        <f>_xlfn.IFERROR(VLOOKUP(B95,'[1]Многоборье'!$E$76:$T$107,10,FALSE),"")</f>
      </c>
      <c r="K95" s="32">
        <f>_xlfn.IFERROR(VLOOKUP(B95,'[1]Многоборье'!$E$76:$T$107,11,FALSE),"")</f>
      </c>
      <c r="L95" s="32">
        <f>_xlfn.IFERROR(VLOOKUP(B95,'[1]Многоборье'!$E$76:$T$107,12,FALSE),"")</f>
      </c>
      <c r="M95" s="32">
        <f>_xlfn.IFERROR(VLOOKUP(B95,'[1]Многоборье'!$E$76:$T$107,13,FALSE),"")</f>
      </c>
      <c r="N95" s="32">
        <f>_xlfn.IFERROR(VLOOKUP(B95,'[1]Многоборье'!$E$76:$T$107,14,FALSE),"")</f>
      </c>
      <c r="O95" s="51">
        <f>_xlfn.IFERROR(VLOOKUP(B95,'[1]Многоборье'!$E$76:$T$107,15,FALSE),"")</f>
      </c>
      <c r="P95" s="51">
        <v>10</v>
      </c>
      <c r="Q95" s="32">
        <f>IF($C$90="","",_xlfn.IFERROR(IF(HLOOKUP('[1]Соревнования'!$B$11,'[1]Разряды'!$A$3:$AD$13,P95+1,FALSE)=0,"",HLOOKUP('[1]Соревнования'!$B$11,'[1]Разряды'!$A$3:$AD$13,P95+1,FALSE)),""))</f>
      </c>
      <c r="S95" s="56">
        <f>IF(G95="",0,IF(G95=0,0,IF(G95=1,SUMIF('[1]Комплексный'!$C$35:$C$45,MAX('[1]Комплексный'!$B$10:$B$24),'[1]Комплексный'!$D$35:$D$45),IF(G95=2,SUMIF('[1]Комплексный'!$C$35:$C$45,MAX('[1]Комплексный'!$B$10:$B$24),'[1]Комплексный'!$E$35:$E$45),IF(G95=3,SUMIF('[1]Комплексный'!$C$35:$C$45,MAX('[1]Комплексный'!$B$10:$B$24),'[1]Комплексный'!$F$35:$F$45),IF(G95&gt;3,SUMIF('[1]Комплексный'!$C$35:$C$45,MAX('[1]Комплексный'!$B$10:$B$24),'[1]Комплексный'!$G$35:$G$45)))))))</f>
        <v>0</v>
      </c>
      <c r="T95" s="56">
        <f>IF(I95="",0,IF(I95=0,0,IF(I95=1,SUMIF('[1]Комплексный'!$C$35:$C$45,MAX('[1]Комплексный'!$B$10:$B$24),'[1]Комплексный'!$D$35:$D$45),IF(I95=2,SUMIF('[1]Комплексный'!$C$35:$C$45,MAX('[1]Комплексный'!$B$10:$B$24),'[1]Комплексный'!$E$35:$E$45),IF(I95=3,SUMIF('[1]Комплексный'!$C$35:$C$45,MAX('[1]Комплексный'!$B$10:$B$24),'[1]Комплексный'!$F$35:$F$45),IF(I95&gt;3,SUMIF('[1]Комплексный'!$C$35:$C$45,MAX('[1]Комплексный'!$B$10:$B$24),'[1]Комплексный'!$G$35:$G$45)))))))</f>
        <v>0</v>
      </c>
      <c r="U95" s="56">
        <f>IF(K95="",0,IF(K95=0,0,IF(K95=1,SUMIF('[1]Комплексный'!$C$35:$C$45,MAX('[1]Комплексный'!$B$10:$B$24),'[1]Комплексный'!$D$35:$D$45),IF(K95=2,SUMIF('[1]Комплексный'!$C$35:$C$45,MAX('[1]Комплексный'!$B$10:$B$24),'[1]Комплексный'!$E$35:$E$45),IF(K95=3,SUMIF('[1]Комплексный'!$C$35:$C$45,MAX('[1]Комплексный'!$B$10:$B$24),'[1]Комплексный'!$F$35:$F$45),IF(K95&gt;3,SUMIF('[1]Комплексный'!$C$35:$C$45,MAX('[1]Комплексный'!$B$10:$B$24),'[1]Комплексный'!$G$35:$G$45)))))))</f>
        <v>0</v>
      </c>
      <c r="V95" s="56">
        <f>IF(M95="",0,IF(M95=0,0,IF(M95=1,SUMIF('[1]Комплексный'!$C$35:$C$45,MAX('[1]Комплексный'!$B$10:$B$24),'[1]Комплексный'!$D$35:$D$45),IF(M95=2,SUMIF('[1]Комплексный'!$C$35:$C$45,MAX('[1]Комплексный'!$B$10:$B$24),'[1]Комплексный'!$E$35:$E$45),IF(M95=3,SUMIF('[1]Комплексный'!$C$35:$C$45,MAX('[1]Комплексный'!$B$10:$B$24),'[1]Комплексный'!$F$35:$F$45),IF(M95&gt;3,SUMIF('[1]Комплексный'!$C$35:$C$45,MAX('[1]Комплексный'!$B$10:$B$24),'[1]Комплексный'!$G$35:$G$45)))))))</f>
        <v>0</v>
      </c>
      <c r="W95" s="56" t="e">
        <f>IF(P95="",0,IF(P95=0,0,IF(P95=1,SUMIF('[1]Комплексный'!$C$35:$C$45,MAX('[1]Комплексный'!$B$10:$B$24),'[1]Комплексный'!$D$35:$D$45),IF(P95=2,SUMIF('[1]Комплексный'!$C$35:$C$45,MAX('[1]Комплексный'!$B$10:$B$24),'[1]Комплексный'!$E$35:$E$45),IF(P95=3,SUMIF('[1]Комплексный'!$C$35:$C$45,MAX('[1]Комплексный'!$B$10:$B$24),'[1]Комплексный'!$F$35:$F$45),IF(P95&gt;3,SUMIF('[1]Комплексный'!$C$35:$C$45,MAX('[1]Комплексный'!$B$10:$B$24),'[1]Комплексный'!$G$35:$G$45)))))))</f>
        <v>#VALUE!</v>
      </c>
      <c r="X95" s="56" t="e">
        <f t="shared" si="5"/>
        <v>#VALUE!</v>
      </c>
    </row>
    <row r="96" spans="1:24" ht="62.25" customHeight="1" hidden="1">
      <c r="A96" s="28" t="str">
        <f t="shared" si="6"/>
        <v>z</v>
      </c>
      <c r="B96" s="29">
        <v>12</v>
      </c>
      <c r="C96" s="30">
        <f>_xlfn.IFERROR(VLOOKUP(B96,'[1]Многоборье'!$E$75:$T$107,3,FALSE),"")</f>
      </c>
      <c r="D96" s="30">
        <f>_xlfn.IFERROR(VLOOKUP(B96,'[1]Многоборье'!$E$76:$T$107,4,FALSE),"")</f>
      </c>
      <c r="E96" s="31">
        <f>_xlfn.IFERROR(VLOOKUP(B96,'[1]Многоборье'!$E$76:$T$107,5,FALSE),"")</f>
      </c>
      <c r="F96" s="30">
        <f>_xlfn.IFERROR(VLOOKUP(B96,'[1]Многоборье'!$E$76:$T$107,6,FALSE),"")</f>
      </c>
      <c r="G96" s="32">
        <f>_xlfn.IFERROR(VLOOKUP(B96,'[1]Многоборье'!$E$76:$T$107,7,FALSE),"")</f>
      </c>
      <c r="H96" s="32">
        <f>_xlfn.IFERROR(VLOOKUP(B96,'[1]Многоборье'!$E$76:$T$107,8,FALSE),"")</f>
      </c>
      <c r="I96" s="32">
        <f>_xlfn.IFERROR(VLOOKUP(B96,'[1]Многоборье'!$E$76:$T$107,9,FALSE),"")</f>
      </c>
      <c r="J96" s="32">
        <f>_xlfn.IFERROR(VLOOKUP(B96,'[1]Многоборье'!$E$76:$T$107,10,FALSE),"")</f>
      </c>
      <c r="K96" s="32">
        <f>_xlfn.IFERROR(VLOOKUP(B96,'[1]Многоборье'!$E$76:$T$107,11,FALSE),"")</f>
      </c>
      <c r="L96" s="32">
        <f>_xlfn.IFERROR(VLOOKUP(B96,'[1]Многоборье'!$E$76:$T$107,12,FALSE),"")</f>
      </c>
      <c r="M96" s="32">
        <f>_xlfn.IFERROR(VLOOKUP(B96,'[1]Многоборье'!$E$76:$T$107,13,FALSE),"")</f>
      </c>
      <c r="N96" s="32">
        <f>_xlfn.IFERROR(VLOOKUP(B96,'[1]Многоборье'!$E$76:$T$107,14,FALSE),"")</f>
      </c>
      <c r="O96" s="51">
        <f>_xlfn.IFERROR(VLOOKUP(B96,'[1]Многоборье'!$E$76:$T$107,15,FALSE),"")</f>
      </c>
      <c r="P96" s="51">
        <f t="shared" si="7"/>
      </c>
      <c r="Q96" s="32">
        <f>IF($C$90="","",_xlfn.IFERROR(IF(HLOOKUP('[1]Соревнования'!$B$11,'[1]Разряды'!$A$3:$AD$13,P96+1,FALSE)=0,"",HLOOKUP('[1]Соревнования'!$B$11,'[1]Разряды'!$A$3:$AD$13,P96+1,FALSE)),""))</f>
      </c>
      <c r="S96" s="56">
        <f>IF(G96="",0,IF(G96=0,0,IF(G96=1,SUMIF('[1]Комплексный'!$C$35:$C$45,MAX('[1]Комплексный'!$B$10:$B$24),'[1]Комплексный'!$D$35:$D$45),IF(G96=2,SUMIF('[1]Комплексный'!$C$35:$C$45,MAX('[1]Комплексный'!$B$10:$B$24),'[1]Комплексный'!$E$35:$E$45),IF(G96=3,SUMIF('[1]Комплексный'!$C$35:$C$45,MAX('[1]Комплексный'!$B$10:$B$24),'[1]Комплексный'!$F$35:$F$45),IF(G96&gt;3,SUMIF('[1]Комплексный'!$C$35:$C$45,MAX('[1]Комплексный'!$B$10:$B$24),'[1]Комплексный'!$G$35:$G$45)))))))</f>
        <v>0</v>
      </c>
      <c r="T96" s="56">
        <f>IF(I96="",0,IF(I96=0,0,IF(I96=1,SUMIF('[1]Комплексный'!$C$35:$C$45,MAX('[1]Комплексный'!$B$10:$B$24),'[1]Комплексный'!$D$35:$D$45),IF(I96=2,SUMIF('[1]Комплексный'!$C$35:$C$45,MAX('[1]Комплексный'!$B$10:$B$24),'[1]Комплексный'!$E$35:$E$45),IF(I96=3,SUMIF('[1]Комплексный'!$C$35:$C$45,MAX('[1]Комплексный'!$B$10:$B$24),'[1]Комплексный'!$F$35:$F$45),IF(I96&gt;3,SUMIF('[1]Комплексный'!$C$35:$C$45,MAX('[1]Комплексный'!$B$10:$B$24),'[1]Комплексный'!$G$35:$G$45)))))))</f>
        <v>0</v>
      </c>
      <c r="U96" s="56">
        <f>IF(K96="",0,IF(K96=0,0,IF(K96=1,SUMIF('[1]Комплексный'!$C$35:$C$45,MAX('[1]Комплексный'!$B$10:$B$24),'[1]Комплексный'!$D$35:$D$45),IF(K96=2,SUMIF('[1]Комплексный'!$C$35:$C$45,MAX('[1]Комплексный'!$B$10:$B$24),'[1]Комплексный'!$E$35:$E$45),IF(K96=3,SUMIF('[1]Комплексный'!$C$35:$C$45,MAX('[1]Комплексный'!$B$10:$B$24),'[1]Комплексный'!$F$35:$F$45),IF(K96&gt;3,SUMIF('[1]Комплексный'!$C$35:$C$45,MAX('[1]Комплексный'!$B$10:$B$24),'[1]Комплексный'!$G$35:$G$45)))))))</f>
        <v>0</v>
      </c>
      <c r="V96" s="56">
        <f>IF(M96="",0,IF(M96=0,0,IF(M96=1,SUMIF('[1]Комплексный'!$C$35:$C$45,MAX('[1]Комплексный'!$B$10:$B$24),'[1]Комплексный'!$D$35:$D$45),IF(M96=2,SUMIF('[1]Комплексный'!$C$35:$C$45,MAX('[1]Комплексный'!$B$10:$B$24),'[1]Комплексный'!$E$35:$E$45),IF(M96=3,SUMIF('[1]Комплексный'!$C$35:$C$45,MAX('[1]Комплексный'!$B$10:$B$24),'[1]Комплексный'!$F$35:$F$45),IF(M96&gt;3,SUMIF('[1]Комплексный'!$C$35:$C$45,MAX('[1]Комплексный'!$B$10:$B$24),'[1]Комплексный'!$G$35:$G$45)))))))</f>
        <v>0</v>
      </c>
      <c r="W96" s="56">
        <f>IF(P96="",0,IF(P96=0,0,IF(P96=1,SUMIF('[1]Комплексный'!$C$35:$C$45,MAX('[1]Комплексный'!$B$10:$B$24),'[1]Комплексный'!$D$35:$D$45),IF(P96=2,SUMIF('[1]Комплексный'!$C$35:$C$45,MAX('[1]Комплексный'!$B$10:$B$24),'[1]Комплексный'!$E$35:$E$45),IF(P96=3,SUMIF('[1]Комплексный'!$C$35:$C$45,MAX('[1]Комплексный'!$B$10:$B$24),'[1]Комплексный'!$F$35:$F$45),IF(P96&gt;3,SUMIF('[1]Комплексный'!$C$35:$C$45,MAX('[1]Комплексный'!$B$10:$B$24),'[1]Комплексный'!$G$35:$G$45)))))))</f>
        <v>0</v>
      </c>
      <c r="X96" s="56">
        <f t="shared" si="5"/>
        <v>0</v>
      </c>
    </row>
    <row r="97" spans="1:24" ht="62.25" customHeight="1" hidden="1">
      <c r="A97" s="28" t="str">
        <f t="shared" si="6"/>
        <v>z</v>
      </c>
      <c r="B97" s="29">
        <v>13</v>
      </c>
      <c r="C97" s="30">
        <f>_xlfn.IFERROR(VLOOKUP(B97,'[1]Многоборье'!$E$75:$T$107,3,FALSE),"")</f>
      </c>
      <c r="D97" s="30">
        <f>_xlfn.IFERROR(VLOOKUP(B97,'[1]Многоборье'!$E$76:$T$107,4,FALSE),"")</f>
      </c>
      <c r="E97" s="31">
        <f>_xlfn.IFERROR(VLOOKUP(B97,'[1]Многоборье'!$E$76:$T$107,5,FALSE),"")</f>
      </c>
      <c r="F97" s="30">
        <f>_xlfn.IFERROR(VLOOKUP(B97,'[1]Многоборье'!$E$76:$T$107,6,FALSE),"")</f>
      </c>
      <c r="G97" s="32">
        <f>_xlfn.IFERROR(VLOOKUP(B97,'[1]Многоборье'!$E$76:$T$107,7,FALSE),"")</f>
      </c>
      <c r="H97" s="32">
        <f>_xlfn.IFERROR(VLOOKUP(B97,'[1]Многоборье'!$E$76:$T$107,8,FALSE),"")</f>
      </c>
      <c r="I97" s="32">
        <f>_xlfn.IFERROR(VLOOKUP(B97,'[1]Многоборье'!$E$76:$T$107,9,FALSE),"")</f>
      </c>
      <c r="J97" s="32">
        <f>_xlfn.IFERROR(VLOOKUP(B97,'[1]Многоборье'!$E$76:$T$107,10,FALSE),"")</f>
      </c>
      <c r="K97" s="32">
        <f>_xlfn.IFERROR(VLOOKUP(B97,'[1]Многоборье'!$E$76:$T$107,11,FALSE),"")</f>
      </c>
      <c r="L97" s="32">
        <f>_xlfn.IFERROR(VLOOKUP(B97,'[1]Многоборье'!$E$76:$T$107,12,FALSE),"")</f>
      </c>
      <c r="M97" s="32">
        <f>_xlfn.IFERROR(VLOOKUP(B97,'[1]Многоборье'!$E$76:$T$107,13,FALSE),"")</f>
      </c>
      <c r="N97" s="32">
        <f>_xlfn.IFERROR(VLOOKUP(B97,'[1]Многоборье'!$E$76:$T$107,14,FALSE),"")</f>
      </c>
      <c r="O97" s="51">
        <f>_xlfn.IFERROR(VLOOKUP(B97,'[1]Многоборье'!$E$76:$T$107,15,FALSE),"")</f>
      </c>
      <c r="P97" s="51">
        <f t="shared" si="7"/>
      </c>
      <c r="Q97" s="32">
        <f>IF($C$90="","",_xlfn.IFERROR(IF(HLOOKUP('[1]Соревнования'!$B$11,'[1]Разряды'!$A$3:$AD$13,P97+1,FALSE)=0,"",HLOOKUP('[1]Соревнования'!$B$11,'[1]Разряды'!$A$3:$AD$13,P97+1,FALSE)),""))</f>
      </c>
      <c r="S97" s="56">
        <f>IF(G97="",0,IF(G97=0,0,IF(G97=1,SUMIF('[1]Комплексный'!$C$35:$C$45,MAX('[1]Комплексный'!$B$10:$B$24),'[1]Комплексный'!$D$35:$D$45),IF(G97=2,SUMIF('[1]Комплексный'!$C$35:$C$45,MAX('[1]Комплексный'!$B$10:$B$24),'[1]Комплексный'!$E$35:$E$45),IF(G97=3,SUMIF('[1]Комплексный'!$C$35:$C$45,MAX('[1]Комплексный'!$B$10:$B$24),'[1]Комплексный'!$F$35:$F$45),IF(G97&gt;3,SUMIF('[1]Комплексный'!$C$35:$C$45,MAX('[1]Комплексный'!$B$10:$B$24),'[1]Комплексный'!$G$35:$G$45)))))))</f>
        <v>0</v>
      </c>
      <c r="T97" s="56">
        <f>IF(I97="",0,IF(I97=0,0,IF(I97=1,SUMIF('[1]Комплексный'!$C$35:$C$45,MAX('[1]Комплексный'!$B$10:$B$24),'[1]Комплексный'!$D$35:$D$45),IF(I97=2,SUMIF('[1]Комплексный'!$C$35:$C$45,MAX('[1]Комплексный'!$B$10:$B$24),'[1]Комплексный'!$E$35:$E$45),IF(I97=3,SUMIF('[1]Комплексный'!$C$35:$C$45,MAX('[1]Комплексный'!$B$10:$B$24),'[1]Комплексный'!$F$35:$F$45),IF(I97&gt;3,SUMIF('[1]Комплексный'!$C$35:$C$45,MAX('[1]Комплексный'!$B$10:$B$24),'[1]Комплексный'!$G$35:$G$45)))))))</f>
        <v>0</v>
      </c>
      <c r="U97" s="56">
        <f>IF(K97="",0,IF(K97=0,0,IF(K97=1,SUMIF('[1]Комплексный'!$C$35:$C$45,MAX('[1]Комплексный'!$B$10:$B$24),'[1]Комплексный'!$D$35:$D$45),IF(K97=2,SUMIF('[1]Комплексный'!$C$35:$C$45,MAX('[1]Комплексный'!$B$10:$B$24),'[1]Комплексный'!$E$35:$E$45),IF(K97=3,SUMIF('[1]Комплексный'!$C$35:$C$45,MAX('[1]Комплексный'!$B$10:$B$24),'[1]Комплексный'!$F$35:$F$45),IF(K97&gt;3,SUMIF('[1]Комплексный'!$C$35:$C$45,MAX('[1]Комплексный'!$B$10:$B$24),'[1]Комплексный'!$G$35:$G$45)))))))</f>
        <v>0</v>
      </c>
      <c r="V97" s="56">
        <f>IF(M97="",0,IF(M97=0,0,IF(M97=1,SUMIF('[1]Комплексный'!$C$35:$C$45,MAX('[1]Комплексный'!$B$10:$B$24),'[1]Комплексный'!$D$35:$D$45),IF(M97=2,SUMIF('[1]Комплексный'!$C$35:$C$45,MAX('[1]Комплексный'!$B$10:$B$24),'[1]Комплексный'!$E$35:$E$45),IF(M97=3,SUMIF('[1]Комплексный'!$C$35:$C$45,MAX('[1]Комплексный'!$B$10:$B$24),'[1]Комплексный'!$F$35:$F$45),IF(M97&gt;3,SUMIF('[1]Комплексный'!$C$35:$C$45,MAX('[1]Комплексный'!$B$10:$B$24),'[1]Комплексный'!$G$35:$G$45)))))))</f>
        <v>0</v>
      </c>
      <c r="W97" s="56">
        <f>IF(P97="",0,IF(P97=0,0,IF(P97=1,SUMIF('[1]Комплексный'!$C$35:$C$45,MAX('[1]Комплексный'!$B$10:$B$24),'[1]Комплексный'!$D$35:$D$45),IF(P97=2,SUMIF('[1]Комплексный'!$C$35:$C$45,MAX('[1]Комплексный'!$B$10:$B$24),'[1]Комплексный'!$E$35:$E$45),IF(P97=3,SUMIF('[1]Комплексный'!$C$35:$C$45,MAX('[1]Комплексный'!$B$10:$B$24),'[1]Комплексный'!$F$35:$F$45),IF(P97&gt;3,SUMIF('[1]Комплексный'!$C$35:$C$45,MAX('[1]Комплексный'!$B$10:$B$24),'[1]Комплексный'!$G$35:$G$45)))))))</f>
        <v>0</v>
      </c>
      <c r="X97" s="56">
        <f t="shared" si="5"/>
        <v>0</v>
      </c>
    </row>
    <row r="98" spans="1:24" ht="62.25" customHeight="1" hidden="1">
      <c r="A98" s="28" t="str">
        <f t="shared" si="6"/>
        <v>z</v>
      </c>
      <c r="B98" s="29">
        <v>14</v>
      </c>
      <c r="C98" s="30">
        <f>_xlfn.IFERROR(VLOOKUP(B98,'[1]Многоборье'!$E$75:$T$107,3,FALSE),"")</f>
      </c>
      <c r="D98" s="30">
        <f>_xlfn.IFERROR(VLOOKUP(B98,'[1]Многоборье'!$E$76:$T$107,4,FALSE),"")</f>
      </c>
      <c r="E98" s="31">
        <f>_xlfn.IFERROR(VLOOKUP(B98,'[1]Многоборье'!$E$76:$T$107,5,FALSE),"")</f>
      </c>
      <c r="F98" s="30">
        <f>_xlfn.IFERROR(VLOOKUP(B98,'[1]Многоборье'!$E$76:$T$107,6,FALSE),"")</f>
      </c>
      <c r="G98" s="32">
        <f>_xlfn.IFERROR(VLOOKUP(B98,'[1]Многоборье'!$E$76:$T$107,7,FALSE),"")</f>
      </c>
      <c r="H98" s="32">
        <f>_xlfn.IFERROR(VLOOKUP(B98,'[1]Многоборье'!$E$76:$T$107,8,FALSE),"")</f>
      </c>
      <c r="I98" s="32">
        <f>_xlfn.IFERROR(VLOOKUP(B98,'[1]Многоборье'!$E$76:$T$107,9,FALSE),"")</f>
      </c>
      <c r="J98" s="32">
        <f>_xlfn.IFERROR(VLOOKUP(B98,'[1]Многоборье'!$E$76:$T$107,10,FALSE),"")</f>
      </c>
      <c r="K98" s="32">
        <f>_xlfn.IFERROR(VLOOKUP(B98,'[1]Многоборье'!$E$76:$T$107,11,FALSE),"")</f>
      </c>
      <c r="L98" s="32">
        <f>_xlfn.IFERROR(VLOOKUP(B98,'[1]Многоборье'!$E$76:$T$107,12,FALSE),"")</f>
      </c>
      <c r="M98" s="32">
        <f>_xlfn.IFERROR(VLOOKUP(B98,'[1]Многоборье'!$E$76:$T$107,13,FALSE),"")</f>
      </c>
      <c r="N98" s="32">
        <f>_xlfn.IFERROR(VLOOKUP(B98,'[1]Многоборье'!$E$76:$T$107,14,FALSE),"")</f>
      </c>
      <c r="O98" s="51">
        <f>_xlfn.IFERROR(VLOOKUP(B98,'[1]Многоборье'!$E$76:$T$107,15,FALSE),"")</f>
      </c>
      <c r="P98" s="51">
        <f t="shared" si="7"/>
      </c>
      <c r="Q98" s="32">
        <f>IF($C$90="","",_xlfn.IFERROR(IF(HLOOKUP('[1]Соревнования'!$B$11,'[1]Разряды'!$A$3:$AD$13,P98+1,FALSE)=0,"",HLOOKUP('[1]Соревнования'!$B$11,'[1]Разряды'!$A$3:$AD$13,P98+1,FALSE)),""))</f>
      </c>
      <c r="S98" s="56">
        <f>IF(G98="",0,IF(G98=0,0,IF(G98=1,SUMIF('[1]Комплексный'!$C$35:$C$45,MAX('[1]Комплексный'!$B$10:$B$24),'[1]Комплексный'!$D$35:$D$45),IF(G98=2,SUMIF('[1]Комплексный'!$C$35:$C$45,MAX('[1]Комплексный'!$B$10:$B$24),'[1]Комплексный'!$E$35:$E$45),IF(G98=3,SUMIF('[1]Комплексный'!$C$35:$C$45,MAX('[1]Комплексный'!$B$10:$B$24),'[1]Комплексный'!$F$35:$F$45),IF(G98&gt;3,SUMIF('[1]Комплексный'!$C$35:$C$45,MAX('[1]Комплексный'!$B$10:$B$24),'[1]Комплексный'!$G$35:$G$45)))))))</f>
        <v>0</v>
      </c>
      <c r="T98" s="56">
        <f>IF(I98="",0,IF(I98=0,0,IF(I98=1,SUMIF('[1]Комплексный'!$C$35:$C$45,MAX('[1]Комплексный'!$B$10:$B$24),'[1]Комплексный'!$D$35:$D$45),IF(I98=2,SUMIF('[1]Комплексный'!$C$35:$C$45,MAX('[1]Комплексный'!$B$10:$B$24),'[1]Комплексный'!$E$35:$E$45),IF(I98=3,SUMIF('[1]Комплексный'!$C$35:$C$45,MAX('[1]Комплексный'!$B$10:$B$24),'[1]Комплексный'!$F$35:$F$45),IF(I98&gt;3,SUMIF('[1]Комплексный'!$C$35:$C$45,MAX('[1]Комплексный'!$B$10:$B$24),'[1]Комплексный'!$G$35:$G$45)))))))</f>
        <v>0</v>
      </c>
      <c r="U98" s="56">
        <f>IF(K98="",0,IF(K98=0,0,IF(K98=1,SUMIF('[1]Комплексный'!$C$35:$C$45,MAX('[1]Комплексный'!$B$10:$B$24),'[1]Комплексный'!$D$35:$D$45),IF(K98=2,SUMIF('[1]Комплексный'!$C$35:$C$45,MAX('[1]Комплексный'!$B$10:$B$24),'[1]Комплексный'!$E$35:$E$45),IF(K98=3,SUMIF('[1]Комплексный'!$C$35:$C$45,MAX('[1]Комплексный'!$B$10:$B$24),'[1]Комплексный'!$F$35:$F$45),IF(K98&gt;3,SUMIF('[1]Комплексный'!$C$35:$C$45,MAX('[1]Комплексный'!$B$10:$B$24),'[1]Комплексный'!$G$35:$G$45)))))))</f>
        <v>0</v>
      </c>
      <c r="V98" s="56">
        <f>IF(M98="",0,IF(M98=0,0,IF(M98=1,SUMIF('[1]Комплексный'!$C$35:$C$45,MAX('[1]Комплексный'!$B$10:$B$24),'[1]Комплексный'!$D$35:$D$45),IF(M98=2,SUMIF('[1]Комплексный'!$C$35:$C$45,MAX('[1]Комплексный'!$B$10:$B$24),'[1]Комплексный'!$E$35:$E$45),IF(M98=3,SUMIF('[1]Комплексный'!$C$35:$C$45,MAX('[1]Комплексный'!$B$10:$B$24),'[1]Комплексный'!$F$35:$F$45),IF(M98&gt;3,SUMIF('[1]Комплексный'!$C$35:$C$45,MAX('[1]Комплексный'!$B$10:$B$24),'[1]Комплексный'!$G$35:$G$45)))))))</f>
        <v>0</v>
      </c>
      <c r="W98" s="56">
        <f>IF(P98="",0,IF(P98=0,0,IF(P98=1,SUMIF('[1]Комплексный'!$C$35:$C$45,MAX('[1]Комплексный'!$B$10:$B$24),'[1]Комплексный'!$D$35:$D$45),IF(P98=2,SUMIF('[1]Комплексный'!$C$35:$C$45,MAX('[1]Комплексный'!$B$10:$B$24),'[1]Комплексный'!$E$35:$E$45),IF(P98=3,SUMIF('[1]Комплексный'!$C$35:$C$45,MAX('[1]Комплексный'!$B$10:$B$24),'[1]Комплексный'!$F$35:$F$45),IF(P98&gt;3,SUMIF('[1]Комплексный'!$C$35:$C$45,MAX('[1]Комплексный'!$B$10:$B$24),'[1]Комплексный'!$G$35:$G$45)))))))</f>
        <v>0</v>
      </c>
      <c r="X98" s="56">
        <f t="shared" si="5"/>
        <v>0</v>
      </c>
    </row>
    <row r="99" spans="1:24" ht="62.25" customHeight="1" hidden="1">
      <c r="A99" s="28" t="str">
        <f t="shared" si="6"/>
        <v>z</v>
      </c>
      <c r="B99" s="29">
        <v>15</v>
      </c>
      <c r="C99" s="30">
        <f>_xlfn.IFERROR(VLOOKUP(B99,'[1]Многоборье'!$E$75:$T$107,3,FALSE),"")</f>
      </c>
      <c r="D99" s="30">
        <f>_xlfn.IFERROR(VLOOKUP(B99,'[1]Многоборье'!$E$76:$T$107,4,FALSE),"")</f>
      </c>
      <c r="E99" s="31">
        <f>_xlfn.IFERROR(VLOOKUP(B99,'[1]Многоборье'!$E$76:$T$107,5,FALSE),"")</f>
      </c>
      <c r="F99" s="30">
        <f>_xlfn.IFERROR(VLOOKUP(B99,'[1]Многоборье'!$E$76:$T$107,6,FALSE),"")</f>
      </c>
      <c r="G99" s="32">
        <f>_xlfn.IFERROR(VLOOKUP(B99,'[1]Многоборье'!$E$76:$T$107,7,FALSE),"")</f>
      </c>
      <c r="H99" s="32">
        <f>_xlfn.IFERROR(VLOOKUP(B99,'[1]Многоборье'!$E$76:$T$107,8,FALSE),"")</f>
      </c>
      <c r="I99" s="32">
        <f>_xlfn.IFERROR(VLOOKUP(B99,'[1]Многоборье'!$E$76:$T$107,9,FALSE),"")</f>
      </c>
      <c r="J99" s="32">
        <f>_xlfn.IFERROR(VLOOKUP(B99,'[1]Многоборье'!$E$76:$T$107,10,FALSE),"")</f>
      </c>
      <c r="K99" s="32">
        <f>_xlfn.IFERROR(VLOOKUP(B99,'[1]Многоборье'!$E$76:$T$107,11,FALSE),"")</f>
      </c>
      <c r="L99" s="32">
        <f>_xlfn.IFERROR(VLOOKUP(B99,'[1]Многоборье'!$E$76:$T$107,12,FALSE),"")</f>
      </c>
      <c r="M99" s="32">
        <f>_xlfn.IFERROR(VLOOKUP(B99,'[1]Многоборье'!$E$76:$T$107,13,FALSE),"")</f>
      </c>
      <c r="N99" s="32">
        <f>_xlfn.IFERROR(VLOOKUP(B99,'[1]Многоборье'!$E$76:$T$107,14,FALSE),"")</f>
      </c>
      <c r="O99" s="51">
        <f>_xlfn.IFERROR(VLOOKUP(B99,'[1]Многоборье'!$E$76:$T$107,15,FALSE),"")</f>
      </c>
      <c r="P99" s="51">
        <f t="shared" si="7"/>
      </c>
      <c r="Q99" s="32">
        <f>IF($C$90="","",_xlfn.IFERROR(IF(HLOOKUP('[1]Соревнования'!$B$11,'[1]Разряды'!$A$3:$AD$13,P99+1,FALSE)=0,"",HLOOKUP('[1]Соревнования'!$B$11,'[1]Разряды'!$A$3:$AD$13,P99+1,FALSE)),""))</f>
      </c>
      <c r="S99" s="56">
        <f>IF(G99="",0,IF(G99=0,0,IF(G99=1,SUMIF('[1]Комплексный'!$C$35:$C$45,MAX('[1]Комплексный'!$B$10:$B$24),'[1]Комплексный'!$D$35:$D$45),IF(G99=2,SUMIF('[1]Комплексный'!$C$35:$C$45,MAX('[1]Комплексный'!$B$10:$B$24),'[1]Комплексный'!$E$35:$E$45),IF(G99=3,SUMIF('[1]Комплексный'!$C$35:$C$45,MAX('[1]Комплексный'!$B$10:$B$24),'[1]Комплексный'!$F$35:$F$45),IF(G99&gt;3,SUMIF('[1]Комплексный'!$C$35:$C$45,MAX('[1]Комплексный'!$B$10:$B$24),'[1]Комплексный'!$G$35:$G$45)))))))</f>
        <v>0</v>
      </c>
      <c r="T99" s="56">
        <f>IF(I99="",0,IF(I99=0,0,IF(I99=1,SUMIF('[1]Комплексный'!$C$35:$C$45,MAX('[1]Комплексный'!$B$10:$B$24),'[1]Комплексный'!$D$35:$D$45),IF(I99=2,SUMIF('[1]Комплексный'!$C$35:$C$45,MAX('[1]Комплексный'!$B$10:$B$24),'[1]Комплексный'!$E$35:$E$45),IF(I99=3,SUMIF('[1]Комплексный'!$C$35:$C$45,MAX('[1]Комплексный'!$B$10:$B$24),'[1]Комплексный'!$F$35:$F$45),IF(I99&gt;3,SUMIF('[1]Комплексный'!$C$35:$C$45,MAX('[1]Комплексный'!$B$10:$B$24),'[1]Комплексный'!$G$35:$G$45)))))))</f>
        <v>0</v>
      </c>
      <c r="U99" s="56">
        <f>IF(K99="",0,IF(K99=0,0,IF(K99=1,SUMIF('[1]Комплексный'!$C$35:$C$45,MAX('[1]Комплексный'!$B$10:$B$24),'[1]Комплексный'!$D$35:$D$45),IF(K99=2,SUMIF('[1]Комплексный'!$C$35:$C$45,MAX('[1]Комплексный'!$B$10:$B$24),'[1]Комплексный'!$E$35:$E$45),IF(K99=3,SUMIF('[1]Комплексный'!$C$35:$C$45,MAX('[1]Комплексный'!$B$10:$B$24),'[1]Комплексный'!$F$35:$F$45),IF(K99&gt;3,SUMIF('[1]Комплексный'!$C$35:$C$45,MAX('[1]Комплексный'!$B$10:$B$24),'[1]Комплексный'!$G$35:$G$45)))))))</f>
        <v>0</v>
      </c>
      <c r="V99" s="56">
        <f>IF(M99="",0,IF(M99=0,0,IF(M99=1,SUMIF('[1]Комплексный'!$C$35:$C$45,MAX('[1]Комплексный'!$B$10:$B$24),'[1]Комплексный'!$D$35:$D$45),IF(M99=2,SUMIF('[1]Комплексный'!$C$35:$C$45,MAX('[1]Комплексный'!$B$10:$B$24),'[1]Комплексный'!$E$35:$E$45),IF(M99=3,SUMIF('[1]Комплексный'!$C$35:$C$45,MAX('[1]Комплексный'!$B$10:$B$24),'[1]Комплексный'!$F$35:$F$45),IF(M99&gt;3,SUMIF('[1]Комплексный'!$C$35:$C$45,MAX('[1]Комплексный'!$B$10:$B$24),'[1]Комплексный'!$G$35:$G$45)))))))</f>
        <v>0</v>
      </c>
      <c r="W99" s="56">
        <f>IF(P99="",0,IF(P99=0,0,IF(P99=1,SUMIF('[1]Комплексный'!$C$35:$C$45,MAX('[1]Комплексный'!$B$10:$B$24),'[1]Комплексный'!$D$35:$D$45),IF(P99=2,SUMIF('[1]Комплексный'!$C$35:$C$45,MAX('[1]Комплексный'!$B$10:$B$24),'[1]Комплексный'!$E$35:$E$45),IF(P99=3,SUMIF('[1]Комплексный'!$C$35:$C$45,MAX('[1]Комплексный'!$B$10:$B$24),'[1]Комплексный'!$F$35:$F$45),IF(P99&gt;3,SUMIF('[1]Комплексный'!$C$35:$C$45,MAX('[1]Комплексный'!$B$10:$B$24),'[1]Комплексный'!$G$35:$G$45)))))))</f>
        <v>0</v>
      </c>
      <c r="X99" s="56">
        <f t="shared" si="5"/>
        <v>0</v>
      </c>
    </row>
    <row r="100" spans="1:24" ht="62.25" customHeight="1" hidden="1">
      <c r="A100" s="28" t="str">
        <f t="shared" si="6"/>
        <v>z</v>
      </c>
      <c r="B100" s="29">
        <v>16</v>
      </c>
      <c r="C100" s="30">
        <f>_xlfn.IFERROR(VLOOKUP(B100,'[1]Многоборье'!$E$75:$T$107,3,FALSE),"")</f>
      </c>
      <c r="D100" s="30">
        <f>_xlfn.IFERROR(VLOOKUP(B100,'[1]Многоборье'!$E$76:$T$107,4,FALSE),"")</f>
      </c>
      <c r="E100" s="31">
        <f>_xlfn.IFERROR(VLOOKUP(B100,'[1]Многоборье'!$E$76:$T$107,5,FALSE),"")</f>
      </c>
      <c r="F100" s="30">
        <f>_xlfn.IFERROR(VLOOKUP(B100,'[1]Многоборье'!$E$76:$T$107,6,FALSE),"")</f>
      </c>
      <c r="G100" s="32">
        <f>_xlfn.IFERROR(VLOOKUP(B100,'[1]Многоборье'!$E$76:$T$107,7,FALSE),"")</f>
      </c>
      <c r="H100" s="32">
        <f>_xlfn.IFERROR(VLOOKUP(B100,'[1]Многоборье'!$E$76:$T$107,8,FALSE),"")</f>
      </c>
      <c r="I100" s="32">
        <f>_xlfn.IFERROR(VLOOKUP(B100,'[1]Многоборье'!$E$76:$T$107,9,FALSE),"")</f>
      </c>
      <c r="J100" s="32">
        <f>_xlfn.IFERROR(VLOOKUP(B100,'[1]Многоборье'!$E$76:$T$107,10,FALSE),"")</f>
      </c>
      <c r="K100" s="32">
        <f>_xlfn.IFERROR(VLOOKUP(B100,'[1]Многоборье'!$E$76:$T$107,11,FALSE),"")</f>
      </c>
      <c r="L100" s="32">
        <f>_xlfn.IFERROR(VLOOKUP(B100,'[1]Многоборье'!$E$76:$T$107,12,FALSE),"")</f>
      </c>
      <c r="M100" s="32">
        <f>_xlfn.IFERROR(VLOOKUP(B100,'[1]Многоборье'!$E$76:$T$107,13,FALSE),"")</f>
      </c>
      <c r="N100" s="32">
        <f>_xlfn.IFERROR(VLOOKUP(B100,'[1]Многоборье'!$E$76:$T$107,14,FALSE),"")</f>
      </c>
      <c r="O100" s="51">
        <f>_xlfn.IFERROR(VLOOKUP(B100,'[1]Многоборье'!$E$76:$T$107,15,FALSE),"")</f>
      </c>
      <c r="P100" s="51">
        <f t="shared" si="7"/>
      </c>
      <c r="Q100" s="32">
        <f>IF($C$90="","",_xlfn.IFERROR(IF(HLOOKUP('[1]Соревнования'!$B$11,'[1]Разряды'!$A$3:$AD$13,P100+1,FALSE)=0,"",HLOOKUP('[1]Соревнования'!$B$11,'[1]Разряды'!$A$3:$AD$13,P100+1,FALSE)),""))</f>
      </c>
      <c r="S100" s="56">
        <f>IF(G100="",0,IF(G100=0,0,IF(G100=1,SUMIF('[1]Комплексный'!$C$35:$C$45,MAX('[1]Комплексный'!$B$10:$B$24),'[1]Комплексный'!$D$35:$D$45),IF(G100=2,SUMIF('[1]Комплексный'!$C$35:$C$45,MAX('[1]Комплексный'!$B$10:$B$24),'[1]Комплексный'!$E$35:$E$45),IF(G100=3,SUMIF('[1]Комплексный'!$C$35:$C$45,MAX('[1]Комплексный'!$B$10:$B$24),'[1]Комплексный'!$F$35:$F$45),IF(G100&gt;3,SUMIF('[1]Комплексный'!$C$35:$C$45,MAX('[1]Комплексный'!$B$10:$B$24),'[1]Комплексный'!$G$35:$G$45)))))))</f>
        <v>0</v>
      </c>
      <c r="T100" s="56">
        <f>IF(I100="",0,IF(I100=0,0,IF(I100=1,SUMIF('[1]Комплексный'!$C$35:$C$45,MAX('[1]Комплексный'!$B$10:$B$24),'[1]Комплексный'!$D$35:$D$45),IF(I100=2,SUMIF('[1]Комплексный'!$C$35:$C$45,MAX('[1]Комплексный'!$B$10:$B$24),'[1]Комплексный'!$E$35:$E$45),IF(I100=3,SUMIF('[1]Комплексный'!$C$35:$C$45,MAX('[1]Комплексный'!$B$10:$B$24),'[1]Комплексный'!$F$35:$F$45),IF(I100&gt;3,SUMIF('[1]Комплексный'!$C$35:$C$45,MAX('[1]Комплексный'!$B$10:$B$24),'[1]Комплексный'!$G$35:$G$45)))))))</f>
        <v>0</v>
      </c>
      <c r="U100" s="56">
        <f>IF(K100="",0,IF(K100=0,0,IF(K100=1,SUMIF('[1]Комплексный'!$C$35:$C$45,MAX('[1]Комплексный'!$B$10:$B$24),'[1]Комплексный'!$D$35:$D$45),IF(K100=2,SUMIF('[1]Комплексный'!$C$35:$C$45,MAX('[1]Комплексный'!$B$10:$B$24),'[1]Комплексный'!$E$35:$E$45),IF(K100=3,SUMIF('[1]Комплексный'!$C$35:$C$45,MAX('[1]Комплексный'!$B$10:$B$24),'[1]Комплексный'!$F$35:$F$45),IF(K100&gt;3,SUMIF('[1]Комплексный'!$C$35:$C$45,MAX('[1]Комплексный'!$B$10:$B$24),'[1]Комплексный'!$G$35:$G$45)))))))</f>
        <v>0</v>
      </c>
      <c r="V100" s="56">
        <f>IF(M100="",0,IF(M100=0,0,IF(M100=1,SUMIF('[1]Комплексный'!$C$35:$C$45,MAX('[1]Комплексный'!$B$10:$B$24),'[1]Комплексный'!$D$35:$D$45),IF(M100=2,SUMIF('[1]Комплексный'!$C$35:$C$45,MAX('[1]Комплексный'!$B$10:$B$24),'[1]Комплексный'!$E$35:$E$45),IF(M100=3,SUMIF('[1]Комплексный'!$C$35:$C$45,MAX('[1]Комплексный'!$B$10:$B$24),'[1]Комплексный'!$F$35:$F$45),IF(M100&gt;3,SUMIF('[1]Комплексный'!$C$35:$C$45,MAX('[1]Комплексный'!$B$10:$B$24),'[1]Комплексный'!$G$35:$G$45)))))))</f>
        <v>0</v>
      </c>
      <c r="W100" s="56">
        <f>IF(P100="",0,IF(P100=0,0,IF(P100=1,SUMIF('[1]Комплексный'!$C$35:$C$45,MAX('[1]Комплексный'!$B$10:$B$24),'[1]Комплексный'!$D$35:$D$45),IF(P100=2,SUMIF('[1]Комплексный'!$C$35:$C$45,MAX('[1]Комплексный'!$B$10:$B$24),'[1]Комплексный'!$E$35:$E$45),IF(P100=3,SUMIF('[1]Комплексный'!$C$35:$C$45,MAX('[1]Комплексный'!$B$10:$B$24),'[1]Комплексный'!$F$35:$F$45),IF(P100&gt;3,SUMIF('[1]Комплексный'!$C$35:$C$45,MAX('[1]Комплексный'!$B$10:$B$24),'[1]Комплексный'!$G$35:$G$45)))))))</f>
        <v>0</v>
      </c>
      <c r="X100" s="56">
        <f t="shared" si="5"/>
        <v>0</v>
      </c>
    </row>
    <row r="101" spans="1:24" ht="62.25" customHeight="1" hidden="1">
      <c r="A101" s="28" t="str">
        <f t="shared" si="6"/>
        <v>z</v>
      </c>
      <c r="B101" s="29">
        <v>17</v>
      </c>
      <c r="C101" s="30">
        <f>_xlfn.IFERROR(VLOOKUP(B101,'[1]Многоборье'!$E$75:$T$107,3,FALSE),"")</f>
      </c>
      <c r="D101" s="30">
        <f>_xlfn.IFERROR(VLOOKUP(B101,'[1]Многоборье'!$E$76:$T$107,4,FALSE),"")</f>
      </c>
      <c r="E101" s="31">
        <f>_xlfn.IFERROR(VLOOKUP(B101,'[1]Многоборье'!$E$76:$T$107,5,FALSE),"")</f>
      </c>
      <c r="F101" s="30">
        <f>_xlfn.IFERROR(VLOOKUP(B101,'[1]Многоборье'!$E$76:$T$107,6,FALSE),"")</f>
      </c>
      <c r="G101" s="32">
        <f>_xlfn.IFERROR(VLOOKUP(B101,'[1]Многоборье'!$E$76:$T$107,7,FALSE),"")</f>
      </c>
      <c r="H101" s="32">
        <f>_xlfn.IFERROR(VLOOKUP(B101,'[1]Многоборье'!$E$76:$T$107,8,FALSE),"")</f>
      </c>
      <c r="I101" s="32">
        <f>_xlfn.IFERROR(VLOOKUP(B101,'[1]Многоборье'!$E$76:$T$107,9,FALSE),"")</f>
      </c>
      <c r="J101" s="32">
        <f>_xlfn.IFERROR(VLOOKUP(B101,'[1]Многоборье'!$E$76:$T$107,10,FALSE),"")</f>
      </c>
      <c r="K101" s="32">
        <f>_xlfn.IFERROR(VLOOKUP(B101,'[1]Многоборье'!$E$76:$T$107,11,FALSE),"")</f>
      </c>
      <c r="L101" s="32">
        <f>_xlfn.IFERROR(VLOOKUP(B101,'[1]Многоборье'!$E$76:$T$107,12,FALSE),"")</f>
      </c>
      <c r="M101" s="32">
        <f>_xlfn.IFERROR(VLOOKUP(B101,'[1]Многоборье'!$E$76:$T$107,13,FALSE),"")</f>
      </c>
      <c r="N101" s="32">
        <f>_xlfn.IFERROR(VLOOKUP(B101,'[1]Многоборье'!$E$76:$T$107,14,FALSE),"")</f>
      </c>
      <c r="O101" s="51">
        <f>_xlfn.IFERROR(VLOOKUP(B101,'[1]Многоборье'!$E$76:$T$107,15,FALSE),"")</f>
      </c>
      <c r="P101" s="51">
        <f t="shared" si="7"/>
      </c>
      <c r="Q101" s="32">
        <f>IF($C$90="","",_xlfn.IFERROR(IF(HLOOKUP('[1]Соревнования'!$B$11,'[1]Разряды'!$A$3:$AD$13,P101+1,FALSE)=0,"",HLOOKUP('[1]Соревнования'!$B$11,'[1]Разряды'!$A$3:$AD$13,P101+1,FALSE)),""))</f>
      </c>
      <c r="S101" s="56">
        <f>IF(G101="",0,IF(G101=0,0,IF(G101=1,SUMIF('[1]Комплексный'!$C$35:$C$45,MAX('[1]Комплексный'!$B$10:$B$24),'[1]Комплексный'!$D$35:$D$45),IF(G101=2,SUMIF('[1]Комплексный'!$C$35:$C$45,MAX('[1]Комплексный'!$B$10:$B$24),'[1]Комплексный'!$E$35:$E$45),IF(G101=3,SUMIF('[1]Комплексный'!$C$35:$C$45,MAX('[1]Комплексный'!$B$10:$B$24),'[1]Комплексный'!$F$35:$F$45),IF(G101&gt;3,SUMIF('[1]Комплексный'!$C$35:$C$45,MAX('[1]Комплексный'!$B$10:$B$24),'[1]Комплексный'!$G$35:$G$45)))))))</f>
        <v>0</v>
      </c>
      <c r="T101" s="56">
        <f>IF(I101="",0,IF(I101=0,0,IF(I101=1,SUMIF('[1]Комплексный'!$C$35:$C$45,MAX('[1]Комплексный'!$B$10:$B$24),'[1]Комплексный'!$D$35:$D$45),IF(I101=2,SUMIF('[1]Комплексный'!$C$35:$C$45,MAX('[1]Комплексный'!$B$10:$B$24),'[1]Комплексный'!$E$35:$E$45),IF(I101=3,SUMIF('[1]Комплексный'!$C$35:$C$45,MAX('[1]Комплексный'!$B$10:$B$24),'[1]Комплексный'!$F$35:$F$45),IF(I101&gt;3,SUMIF('[1]Комплексный'!$C$35:$C$45,MAX('[1]Комплексный'!$B$10:$B$24),'[1]Комплексный'!$G$35:$G$45)))))))</f>
        <v>0</v>
      </c>
      <c r="U101" s="56">
        <f>IF(K101="",0,IF(K101=0,0,IF(K101=1,SUMIF('[1]Комплексный'!$C$35:$C$45,MAX('[1]Комплексный'!$B$10:$B$24),'[1]Комплексный'!$D$35:$D$45),IF(K101=2,SUMIF('[1]Комплексный'!$C$35:$C$45,MAX('[1]Комплексный'!$B$10:$B$24),'[1]Комплексный'!$E$35:$E$45),IF(K101=3,SUMIF('[1]Комплексный'!$C$35:$C$45,MAX('[1]Комплексный'!$B$10:$B$24),'[1]Комплексный'!$F$35:$F$45),IF(K101&gt;3,SUMIF('[1]Комплексный'!$C$35:$C$45,MAX('[1]Комплексный'!$B$10:$B$24),'[1]Комплексный'!$G$35:$G$45)))))))</f>
        <v>0</v>
      </c>
      <c r="V101" s="56">
        <f>IF(M101="",0,IF(M101=0,0,IF(M101=1,SUMIF('[1]Комплексный'!$C$35:$C$45,MAX('[1]Комплексный'!$B$10:$B$24),'[1]Комплексный'!$D$35:$D$45),IF(M101=2,SUMIF('[1]Комплексный'!$C$35:$C$45,MAX('[1]Комплексный'!$B$10:$B$24),'[1]Комплексный'!$E$35:$E$45),IF(M101=3,SUMIF('[1]Комплексный'!$C$35:$C$45,MAX('[1]Комплексный'!$B$10:$B$24),'[1]Комплексный'!$F$35:$F$45),IF(M101&gt;3,SUMIF('[1]Комплексный'!$C$35:$C$45,MAX('[1]Комплексный'!$B$10:$B$24),'[1]Комплексный'!$G$35:$G$45)))))))</f>
        <v>0</v>
      </c>
      <c r="W101" s="56">
        <f>IF(P101="",0,IF(P101=0,0,IF(P101=1,SUMIF('[1]Комплексный'!$C$35:$C$45,MAX('[1]Комплексный'!$B$10:$B$24),'[1]Комплексный'!$D$35:$D$45),IF(P101=2,SUMIF('[1]Комплексный'!$C$35:$C$45,MAX('[1]Комплексный'!$B$10:$B$24),'[1]Комплексный'!$E$35:$E$45),IF(P101=3,SUMIF('[1]Комплексный'!$C$35:$C$45,MAX('[1]Комплексный'!$B$10:$B$24),'[1]Комплексный'!$F$35:$F$45),IF(P101&gt;3,SUMIF('[1]Комплексный'!$C$35:$C$45,MAX('[1]Комплексный'!$B$10:$B$24),'[1]Комплексный'!$G$35:$G$45)))))))</f>
        <v>0</v>
      </c>
      <c r="X101" s="56">
        <f t="shared" si="5"/>
        <v>0</v>
      </c>
    </row>
    <row r="102" spans="1:24" ht="62.25" customHeight="1" hidden="1">
      <c r="A102" s="28" t="str">
        <f t="shared" si="6"/>
        <v>z</v>
      </c>
      <c r="B102" s="29">
        <v>18</v>
      </c>
      <c r="C102" s="30">
        <f>_xlfn.IFERROR(VLOOKUP(B102,'[1]Многоборье'!$E$75:$T$107,3,FALSE),"")</f>
      </c>
      <c r="D102" s="30">
        <f>_xlfn.IFERROR(VLOOKUP(B102,'[1]Многоборье'!$E$76:$T$107,4,FALSE),"")</f>
      </c>
      <c r="E102" s="31">
        <f>_xlfn.IFERROR(VLOOKUP(B102,'[1]Многоборье'!$E$76:$T$107,5,FALSE),"")</f>
      </c>
      <c r="F102" s="30">
        <f>_xlfn.IFERROR(VLOOKUP(B102,'[1]Многоборье'!$E$76:$T$107,6,FALSE),"")</f>
      </c>
      <c r="G102" s="32">
        <f>_xlfn.IFERROR(VLOOKUP(B102,'[1]Многоборье'!$E$76:$T$107,7,FALSE),"")</f>
      </c>
      <c r="H102" s="32">
        <f>_xlfn.IFERROR(VLOOKUP(B102,'[1]Многоборье'!$E$76:$T$107,8,FALSE),"")</f>
      </c>
      <c r="I102" s="32">
        <f>_xlfn.IFERROR(VLOOKUP(B102,'[1]Многоборье'!$E$76:$T$107,9,FALSE),"")</f>
      </c>
      <c r="J102" s="32">
        <f>_xlfn.IFERROR(VLOOKUP(B102,'[1]Многоборье'!$E$76:$T$107,10,FALSE),"")</f>
      </c>
      <c r="K102" s="32"/>
      <c r="L102" s="32"/>
      <c r="M102" s="32">
        <f>_xlfn.IFERROR(VLOOKUP(B102,'[1]Многоборье'!$E$76:$T$107,13,FALSE),"")</f>
      </c>
      <c r="N102" s="32">
        <f>_xlfn.IFERROR(VLOOKUP(B102,'[1]Многоборье'!$E$76:$T$107,14,FALSE),"")</f>
      </c>
      <c r="O102" s="51">
        <f>_xlfn.IFERROR(VLOOKUP(B102,'[1]Многоборье'!$E$76:$T$107,15,FALSE),"")</f>
      </c>
      <c r="P102" s="51">
        <f t="shared" si="7"/>
      </c>
      <c r="Q102" s="32">
        <f>IF($C$90="","",_xlfn.IFERROR(IF(HLOOKUP('[1]Соревнования'!$B$11,'[1]Разряды'!$A$3:$AD$13,P102+1,FALSE)=0,"",HLOOKUP('[1]Соревнования'!$B$11,'[1]Разряды'!$A$3:$AD$13,P102+1,FALSE)),""))</f>
      </c>
      <c r="S102" s="56">
        <f>IF(G102="",0,IF(G102=0,0,IF(G102=1,SUMIF('[1]Комплексный'!$C$35:$C$45,MAX('[1]Комплексный'!$B$10:$B$24),'[1]Комплексный'!$D$35:$D$45),IF(G102=2,SUMIF('[1]Комплексный'!$C$35:$C$45,MAX('[1]Комплексный'!$B$10:$B$24),'[1]Комплексный'!$E$35:$E$45),IF(G102=3,SUMIF('[1]Комплексный'!$C$35:$C$45,MAX('[1]Комплексный'!$B$10:$B$24),'[1]Комплексный'!$F$35:$F$45),IF(G102&gt;3,SUMIF('[1]Комплексный'!$C$35:$C$45,MAX('[1]Комплексный'!$B$10:$B$24),'[1]Комплексный'!$G$35:$G$45)))))))</f>
        <v>0</v>
      </c>
      <c r="T102" s="56">
        <f>IF(I102="",0,IF(I102=0,0,IF(I102=1,SUMIF('[1]Комплексный'!$C$35:$C$45,MAX('[1]Комплексный'!$B$10:$B$24),'[1]Комплексный'!$D$35:$D$45),IF(I102=2,SUMIF('[1]Комплексный'!$C$35:$C$45,MAX('[1]Комплексный'!$B$10:$B$24),'[1]Комплексный'!$E$35:$E$45),IF(I102=3,SUMIF('[1]Комплексный'!$C$35:$C$45,MAX('[1]Комплексный'!$B$10:$B$24),'[1]Комплексный'!$F$35:$F$45),IF(I102&gt;3,SUMIF('[1]Комплексный'!$C$35:$C$45,MAX('[1]Комплексный'!$B$10:$B$24),'[1]Комплексный'!$G$35:$G$45)))))))</f>
        <v>0</v>
      </c>
      <c r="U102" s="56">
        <f>IF(K102="",0,IF(K102=0,0,IF(K102=1,SUMIF('[1]Комплексный'!$C$35:$C$45,MAX('[1]Комплексный'!$B$10:$B$24),'[1]Комплексный'!$D$35:$D$45),IF(K102=2,SUMIF('[1]Комплексный'!$C$35:$C$45,MAX('[1]Комплексный'!$B$10:$B$24),'[1]Комплексный'!$E$35:$E$45),IF(K102=3,SUMIF('[1]Комплексный'!$C$35:$C$45,MAX('[1]Комплексный'!$B$10:$B$24),'[1]Комплексный'!$F$35:$F$45),IF(K102&gt;3,SUMIF('[1]Комплексный'!$C$35:$C$45,MAX('[1]Комплексный'!$B$10:$B$24),'[1]Комплексный'!$G$35:$G$45)))))))</f>
        <v>0</v>
      </c>
      <c r="V102" s="56">
        <f>IF(M102="",0,IF(M102=0,0,IF(M102=1,SUMIF('[1]Комплексный'!$C$35:$C$45,MAX('[1]Комплексный'!$B$10:$B$24),'[1]Комплексный'!$D$35:$D$45),IF(M102=2,SUMIF('[1]Комплексный'!$C$35:$C$45,MAX('[1]Комплексный'!$B$10:$B$24),'[1]Комплексный'!$E$35:$E$45),IF(M102=3,SUMIF('[1]Комплексный'!$C$35:$C$45,MAX('[1]Комплексный'!$B$10:$B$24),'[1]Комплексный'!$F$35:$F$45),IF(M102&gt;3,SUMIF('[1]Комплексный'!$C$35:$C$45,MAX('[1]Комплексный'!$B$10:$B$24),'[1]Комплексный'!$G$35:$G$45)))))))</f>
        <v>0</v>
      </c>
      <c r="W102" s="56">
        <f>IF(P102="",0,IF(P102=0,0,IF(P102=1,SUMIF('[1]Комплексный'!$C$35:$C$45,MAX('[1]Комплексный'!$B$10:$B$24),'[1]Комплексный'!$D$35:$D$45),IF(P102=2,SUMIF('[1]Комплексный'!$C$35:$C$45,MAX('[1]Комплексный'!$B$10:$B$24),'[1]Комплексный'!$E$35:$E$45),IF(P102=3,SUMIF('[1]Комплексный'!$C$35:$C$45,MAX('[1]Комплексный'!$B$10:$B$24),'[1]Комплексный'!$F$35:$F$45),IF(P102&gt;3,SUMIF('[1]Комплексный'!$C$35:$C$45,MAX('[1]Комплексный'!$B$10:$B$24),'[1]Комплексный'!$G$35:$G$45)))))))</f>
        <v>0</v>
      </c>
      <c r="X102" s="56">
        <f t="shared" si="5"/>
        <v>0</v>
      </c>
    </row>
    <row r="103" spans="1:24" ht="62.25" customHeight="1" hidden="1">
      <c r="A103" s="28" t="str">
        <f t="shared" si="6"/>
        <v>z</v>
      </c>
      <c r="B103" s="29">
        <v>19</v>
      </c>
      <c r="C103" s="30">
        <f>_xlfn.IFERROR(VLOOKUP(B103,'[1]Многоборье'!$E$75:$T$107,3,FALSE),"")</f>
      </c>
      <c r="D103" s="30">
        <f>_xlfn.IFERROR(VLOOKUP(B103,'[1]Многоборье'!$E$76:$T$107,4,FALSE),"")</f>
      </c>
      <c r="E103" s="31">
        <f>_xlfn.IFERROR(VLOOKUP(B103,'[1]Многоборье'!$E$76:$T$107,5,FALSE),"")</f>
      </c>
      <c r="F103" s="30">
        <f>_xlfn.IFERROR(VLOOKUP(B103,'[1]Многоборье'!$E$76:$T$107,6,FALSE),"")</f>
      </c>
      <c r="G103" s="32">
        <f>_xlfn.IFERROR(VLOOKUP(B103,'[1]Многоборье'!$E$76:$T$107,7,FALSE),"")</f>
      </c>
      <c r="H103" s="32">
        <f>_xlfn.IFERROR(VLOOKUP(B103,'[1]Многоборье'!$E$76:$T$107,8,FALSE),"")</f>
      </c>
      <c r="I103" s="32">
        <f>_xlfn.IFERROR(VLOOKUP(B103,'[1]Многоборье'!$E$76:$T$107,9,FALSE),"")</f>
      </c>
      <c r="J103" s="32">
        <f>_xlfn.IFERROR(VLOOKUP(B103,'[1]Многоборье'!$E$76:$T$107,10,FALSE),"")</f>
      </c>
      <c r="K103" s="32">
        <f>_xlfn.IFERROR(VLOOKUP(B103,'[1]Многоборье'!$E$76:$T$107,11,FALSE),"")</f>
      </c>
      <c r="L103" s="32">
        <f>_xlfn.IFERROR(VLOOKUP(B103,'[1]Многоборье'!$E$76:$T$107,12,FALSE),"")</f>
      </c>
      <c r="M103" s="32">
        <f>_xlfn.IFERROR(VLOOKUP(B103,'[1]Многоборье'!$E$76:$T$107,13,FALSE),"")</f>
      </c>
      <c r="N103" s="32">
        <f>_xlfn.IFERROR(VLOOKUP(B103,'[1]Многоборье'!$E$76:$T$107,14,FALSE),"")</f>
      </c>
      <c r="O103" s="51">
        <f>_xlfn.IFERROR(VLOOKUP(B103,'[1]Многоборье'!$E$76:$T$107,15,FALSE),"")</f>
      </c>
      <c r="P103" s="51">
        <f t="shared" si="7"/>
      </c>
      <c r="Q103" s="32">
        <f>IF($C$90="","",_xlfn.IFERROR(IF(HLOOKUP('[1]Соревнования'!$B$11,'[1]Разряды'!$A$3:$AD$13,P103+1,FALSE)=0,"",HLOOKUP('[1]Соревнования'!$B$11,'[1]Разряды'!$A$3:$AD$13,P103+1,FALSE)),""))</f>
      </c>
      <c r="S103" s="56">
        <f>IF(G103="",0,IF(G103=0,0,IF(G103=1,SUMIF('[1]Комплексный'!$C$35:$C$45,MAX('[1]Комплексный'!$B$10:$B$24),'[1]Комплексный'!$D$35:$D$45),IF(G103=2,SUMIF('[1]Комплексный'!$C$35:$C$45,MAX('[1]Комплексный'!$B$10:$B$24),'[1]Комплексный'!$E$35:$E$45),IF(G103=3,SUMIF('[1]Комплексный'!$C$35:$C$45,MAX('[1]Комплексный'!$B$10:$B$24),'[1]Комплексный'!$F$35:$F$45),IF(G103&gt;3,SUMIF('[1]Комплексный'!$C$35:$C$45,MAX('[1]Комплексный'!$B$10:$B$24),'[1]Комплексный'!$G$35:$G$45)))))))</f>
        <v>0</v>
      </c>
      <c r="T103" s="56">
        <f>IF(I103="",0,IF(I103=0,0,IF(I103=1,SUMIF('[1]Комплексный'!$C$35:$C$45,MAX('[1]Комплексный'!$B$10:$B$24),'[1]Комплексный'!$D$35:$D$45),IF(I103=2,SUMIF('[1]Комплексный'!$C$35:$C$45,MAX('[1]Комплексный'!$B$10:$B$24),'[1]Комплексный'!$E$35:$E$45),IF(I103=3,SUMIF('[1]Комплексный'!$C$35:$C$45,MAX('[1]Комплексный'!$B$10:$B$24),'[1]Комплексный'!$F$35:$F$45),IF(I103&gt;3,SUMIF('[1]Комплексный'!$C$35:$C$45,MAX('[1]Комплексный'!$B$10:$B$24),'[1]Комплексный'!$G$35:$G$45)))))))</f>
        <v>0</v>
      </c>
      <c r="U103" s="56">
        <f>IF(K103="",0,IF(K103=0,0,IF(K103=1,SUMIF('[1]Комплексный'!$C$35:$C$45,MAX('[1]Комплексный'!$B$10:$B$24),'[1]Комплексный'!$D$35:$D$45),IF(K103=2,SUMIF('[1]Комплексный'!$C$35:$C$45,MAX('[1]Комплексный'!$B$10:$B$24),'[1]Комплексный'!$E$35:$E$45),IF(K103=3,SUMIF('[1]Комплексный'!$C$35:$C$45,MAX('[1]Комплексный'!$B$10:$B$24),'[1]Комплексный'!$F$35:$F$45),IF(K103&gt;3,SUMIF('[1]Комплексный'!$C$35:$C$45,MAX('[1]Комплексный'!$B$10:$B$24),'[1]Комплексный'!$G$35:$G$45)))))))</f>
        <v>0</v>
      </c>
      <c r="V103" s="56">
        <f>IF(M103="",0,IF(M103=0,0,IF(M103=1,SUMIF('[1]Комплексный'!$C$35:$C$45,MAX('[1]Комплексный'!$B$10:$B$24),'[1]Комплексный'!$D$35:$D$45),IF(M103=2,SUMIF('[1]Комплексный'!$C$35:$C$45,MAX('[1]Комплексный'!$B$10:$B$24),'[1]Комплексный'!$E$35:$E$45),IF(M103=3,SUMIF('[1]Комплексный'!$C$35:$C$45,MAX('[1]Комплексный'!$B$10:$B$24),'[1]Комплексный'!$F$35:$F$45),IF(M103&gt;3,SUMIF('[1]Комплексный'!$C$35:$C$45,MAX('[1]Комплексный'!$B$10:$B$24),'[1]Комплексный'!$G$35:$G$45)))))))</f>
        <v>0</v>
      </c>
      <c r="W103" s="56">
        <f>IF(P103="",0,IF(P103=0,0,IF(P103=1,SUMIF('[1]Комплексный'!$C$35:$C$45,MAX('[1]Комплексный'!$B$10:$B$24),'[1]Комплексный'!$D$35:$D$45),IF(P103=2,SUMIF('[1]Комплексный'!$C$35:$C$45,MAX('[1]Комплексный'!$B$10:$B$24),'[1]Комплексный'!$E$35:$E$45),IF(P103=3,SUMIF('[1]Комплексный'!$C$35:$C$45,MAX('[1]Комплексный'!$B$10:$B$24),'[1]Комплексный'!$F$35:$F$45),IF(P103&gt;3,SUMIF('[1]Комплексный'!$C$35:$C$45,MAX('[1]Комплексный'!$B$10:$B$24),'[1]Комплексный'!$G$35:$G$45)))))))</f>
        <v>0</v>
      </c>
      <c r="X103" s="56">
        <f t="shared" si="5"/>
        <v>0</v>
      </c>
    </row>
    <row r="104" spans="1:24" ht="62.25" customHeight="1" hidden="1">
      <c r="A104" s="28" t="str">
        <f t="shared" si="6"/>
        <v>z</v>
      </c>
      <c r="B104" s="29">
        <v>20</v>
      </c>
      <c r="C104" s="30">
        <f>_xlfn.IFERROR(VLOOKUP(B104,'[1]Многоборье'!$E$75:$T$107,3,FALSE),"")</f>
      </c>
      <c r="D104" s="30">
        <f>_xlfn.IFERROR(VLOOKUP(B104,'[1]Многоборье'!$E$76:$T$107,4,FALSE),"")</f>
      </c>
      <c r="E104" s="31">
        <f>_xlfn.IFERROR(VLOOKUP(B104,'[1]Многоборье'!$E$76:$T$107,5,FALSE),"")</f>
      </c>
      <c r="F104" s="30">
        <f>_xlfn.IFERROR(VLOOKUP(B104,'[1]Многоборье'!$E$76:$T$107,6,FALSE),"")</f>
      </c>
      <c r="G104" s="32">
        <f>_xlfn.IFERROR(VLOOKUP(B104,'[1]Многоборье'!$E$76:$T$107,7,FALSE),"")</f>
      </c>
      <c r="H104" s="32">
        <f>_xlfn.IFERROR(VLOOKUP(B104,'[1]Многоборье'!$E$76:$T$107,8,FALSE),"")</f>
      </c>
      <c r="I104" s="32">
        <f>_xlfn.IFERROR(VLOOKUP(B104,'[1]Многоборье'!$E$76:$T$107,9,FALSE),"")</f>
      </c>
      <c r="J104" s="32">
        <f>_xlfn.IFERROR(VLOOKUP(B104,'[1]Многоборье'!$E$76:$T$107,10,FALSE),"")</f>
      </c>
      <c r="K104" s="32">
        <f>_xlfn.IFERROR(VLOOKUP(B104,'[1]Многоборье'!$E$76:$T$107,11,FALSE),"")</f>
      </c>
      <c r="L104" s="32">
        <f>_xlfn.IFERROR(VLOOKUP(B104,'[1]Многоборье'!$E$76:$T$107,12,FALSE),"")</f>
      </c>
      <c r="M104" s="32">
        <f>_xlfn.IFERROR(VLOOKUP(B104,'[1]Многоборье'!$E$76:$T$107,13,FALSE),"")</f>
      </c>
      <c r="N104" s="32">
        <f>_xlfn.IFERROR(VLOOKUP(B104,'[1]Многоборье'!$E$76:$T$107,14,FALSE),"")</f>
      </c>
      <c r="O104" s="51">
        <f>_xlfn.IFERROR(VLOOKUP(B104,'[1]Многоборье'!$E$76:$T$107,15,FALSE),"")</f>
      </c>
      <c r="P104" s="51">
        <f t="shared" si="7"/>
      </c>
      <c r="Q104" s="32">
        <f>IF($C$90="","",_xlfn.IFERROR(IF(HLOOKUP('[1]Соревнования'!$B$11,'[1]Разряды'!$A$3:$AD$13,P104+1,FALSE)=0,"",HLOOKUP('[1]Соревнования'!$B$11,'[1]Разряды'!$A$3:$AD$13,P104+1,FALSE)),""))</f>
      </c>
      <c r="S104" s="56">
        <f>IF(G104="",0,IF(G104=0,0,IF(G104=1,SUMIF('[1]Комплексный'!$C$35:$C$45,MAX('[1]Комплексный'!$B$10:$B$24),'[1]Комплексный'!$D$35:$D$45),IF(G104=2,SUMIF('[1]Комплексный'!$C$35:$C$45,MAX('[1]Комплексный'!$B$10:$B$24),'[1]Комплексный'!$E$35:$E$45),IF(G104=3,SUMIF('[1]Комплексный'!$C$35:$C$45,MAX('[1]Комплексный'!$B$10:$B$24),'[1]Комплексный'!$F$35:$F$45),IF(G104&gt;3,SUMIF('[1]Комплексный'!$C$35:$C$45,MAX('[1]Комплексный'!$B$10:$B$24),'[1]Комплексный'!$G$35:$G$45)))))))</f>
        <v>0</v>
      </c>
      <c r="T104" s="56">
        <f>IF(I104="",0,IF(I104=0,0,IF(I104=1,SUMIF('[1]Комплексный'!$C$35:$C$45,MAX('[1]Комплексный'!$B$10:$B$24),'[1]Комплексный'!$D$35:$D$45),IF(I104=2,SUMIF('[1]Комплексный'!$C$35:$C$45,MAX('[1]Комплексный'!$B$10:$B$24),'[1]Комплексный'!$E$35:$E$45),IF(I104=3,SUMIF('[1]Комплексный'!$C$35:$C$45,MAX('[1]Комплексный'!$B$10:$B$24),'[1]Комплексный'!$F$35:$F$45),IF(I104&gt;3,SUMIF('[1]Комплексный'!$C$35:$C$45,MAX('[1]Комплексный'!$B$10:$B$24),'[1]Комплексный'!$G$35:$G$45)))))))</f>
        <v>0</v>
      </c>
      <c r="U104" s="56">
        <f>IF(K104="",0,IF(K104=0,0,IF(K104=1,SUMIF('[1]Комплексный'!$C$35:$C$45,MAX('[1]Комплексный'!$B$10:$B$24),'[1]Комплексный'!$D$35:$D$45),IF(K104=2,SUMIF('[1]Комплексный'!$C$35:$C$45,MAX('[1]Комплексный'!$B$10:$B$24),'[1]Комплексный'!$E$35:$E$45),IF(K104=3,SUMIF('[1]Комплексный'!$C$35:$C$45,MAX('[1]Комплексный'!$B$10:$B$24),'[1]Комплексный'!$F$35:$F$45),IF(K104&gt;3,SUMIF('[1]Комплексный'!$C$35:$C$45,MAX('[1]Комплексный'!$B$10:$B$24),'[1]Комплексный'!$G$35:$G$45)))))))</f>
        <v>0</v>
      </c>
      <c r="V104" s="56">
        <f>IF(M104="",0,IF(M104=0,0,IF(M104=1,SUMIF('[1]Комплексный'!$C$35:$C$45,MAX('[1]Комплексный'!$B$10:$B$24),'[1]Комплексный'!$D$35:$D$45),IF(M104=2,SUMIF('[1]Комплексный'!$C$35:$C$45,MAX('[1]Комплексный'!$B$10:$B$24),'[1]Комплексный'!$E$35:$E$45),IF(M104=3,SUMIF('[1]Комплексный'!$C$35:$C$45,MAX('[1]Комплексный'!$B$10:$B$24),'[1]Комплексный'!$F$35:$F$45),IF(M104&gt;3,SUMIF('[1]Комплексный'!$C$35:$C$45,MAX('[1]Комплексный'!$B$10:$B$24),'[1]Комплексный'!$G$35:$G$45)))))))</f>
        <v>0</v>
      </c>
      <c r="W104" s="56">
        <f>IF(P104="",0,IF(P104=0,0,IF(P104=1,SUMIF('[1]Комплексный'!$C$35:$C$45,MAX('[1]Комплексный'!$B$10:$B$24),'[1]Комплексный'!$D$35:$D$45),IF(P104=2,SUMIF('[1]Комплексный'!$C$35:$C$45,MAX('[1]Комплексный'!$B$10:$B$24),'[1]Комплексный'!$E$35:$E$45),IF(P104=3,SUMIF('[1]Комплексный'!$C$35:$C$45,MAX('[1]Комплексный'!$B$10:$B$24),'[1]Комплексный'!$F$35:$F$45),IF(P104&gt;3,SUMIF('[1]Комплексный'!$C$35:$C$45,MAX('[1]Комплексный'!$B$10:$B$24),'[1]Комплексный'!$G$35:$G$45)))))))</f>
        <v>0</v>
      </c>
      <c r="X104" s="56">
        <f t="shared" si="5"/>
        <v>0</v>
      </c>
    </row>
    <row r="105" spans="1:24" ht="62.25" customHeight="1" hidden="1">
      <c r="A105" s="28" t="str">
        <f t="shared" si="6"/>
        <v>z</v>
      </c>
      <c r="B105" s="29">
        <v>21</v>
      </c>
      <c r="C105" s="30">
        <f>_xlfn.IFERROR(VLOOKUP(B105,'[1]Многоборье'!$E$75:$T$107,3,FALSE),"")</f>
      </c>
      <c r="D105" s="30">
        <f>_xlfn.IFERROR(VLOOKUP(B105,'[1]Многоборье'!$E$76:$T$107,4,FALSE),"")</f>
      </c>
      <c r="E105" s="31">
        <f>_xlfn.IFERROR(VLOOKUP(B105,'[1]Многоборье'!$E$76:$T$107,5,FALSE),"")</f>
      </c>
      <c r="F105" s="30">
        <f>_xlfn.IFERROR(VLOOKUP(B105,'[1]Многоборье'!$E$76:$T$107,6,FALSE),"")</f>
      </c>
      <c r="G105" s="32">
        <f>_xlfn.IFERROR(VLOOKUP(B105,'[1]Многоборье'!$E$76:$T$107,7,FALSE),"")</f>
      </c>
      <c r="H105" s="32">
        <f>_xlfn.IFERROR(VLOOKUP(B105,'[1]Многоборье'!$E$76:$T$107,8,FALSE),"")</f>
      </c>
      <c r="I105" s="32">
        <f>_xlfn.IFERROR(VLOOKUP(B105,'[1]Многоборье'!$E$76:$T$107,9,FALSE),"")</f>
      </c>
      <c r="J105" s="32">
        <f>_xlfn.IFERROR(VLOOKUP(B105,'[1]Многоборье'!$E$76:$T$107,10,FALSE),"")</f>
      </c>
      <c r="K105" s="32">
        <f>_xlfn.IFERROR(VLOOKUP(B105,'[1]Многоборье'!$E$76:$T$107,11,FALSE),"")</f>
      </c>
      <c r="L105" s="32">
        <f>_xlfn.IFERROR(VLOOKUP(B105,'[1]Многоборье'!$E$76:$T$107,12,FALSE),"")</f>
      </c>
      <c r="M105" s="32">
        <f>_xlfn.IFERROR(VLOOKUP(B105,'[1]Многоборье'!$E$76:$T$107,13,FALSE),"")</f>
      </c>
      <c r="N105" s="32">
        <f>_xlfn.IFERROR(VLOOKUP(B105,'[1]Многоборье'!$E$76:$T$107,14,FALSE),"")</f>
      </c>
      <c r="O105" s="51">
        <f>_xlfn.IFERROR(VLOOKUP(B105,'[1]Многоборье'!$E$76:$T$107,15,FALSE),"")</f>
      </c>
      <c r="P105" s="51">
        <f t="shared" si="7"/>
      </c>
      <c r="Q105" s="32">
        <f>IF($C$90="","",_xlfn.IFERROR(IF(HLOOKUP('[1]Соревнования'!$B$11,'[1]Разряды'!$A$3:$AD$13,P105+1,FALSE)=0,"",HLOOKUP('[1]Соревнования'!$B$11,'[1]Разряды'!$A$3:$AD$13,P105+1,FALSE)),""))</f>
      </c>
      <c r="S105" s="56">
        <f>IF(G105="",0,IF(G105=0,0,IF(G105=1,SUMIF('[1]Комплексный'!$C$35:$C$45,MAX('[1]Комплексный'!$B$10:$B$24),'[1]Комплексный'!$D$35:$D$45),IF(G105=2,SUMIF('[1]Комплексный'!$C$35:$C$45,MAX('[1]Комплексный'!$B$10:$B$24),'[1]Комплексный'!$E$35:$E$45),IF(G105=3,SUMIF('[1]Комплексный'!$C$35:$C$45,MAX('[1]Комплексный'!$B$10:$B$24),'[1]Комплексный'!$F$35:$F$45),IF(G105&gt;3,SUMIF('[1]Комплексный'!$C$35:$C$45,MAX('[1]Комплексный'!$B$10:$B$24),'[1]Комплексный'!$G$35:$G$45)))))))</f>
        <v>0</v>
      </c>
      <c r="T105" s="56">
        <f>IF(I105="",0,IF(I105=0,0,IF(I105=1,SUMIF('[1]Комплексный'!$C$35:$C$45,MAX('[1]Комплексный'!$B$10:$B$24),'[1]Комплексный'!$D$35:$D$45),IF(I105=2,SUMIF('[1]Комплексный'!$C$35:$C$45,MAX('[1]Комплексный'!$B$10:$B$24),'[1]Комплексный'!$E$35:$E$45),IF(I105=3,SUMIF('[1]Комплексный'!$C$35:$C$45,MAX('[1]Комплексный'!$B$10:$B$24),'[1]Комплексный'!$F$35:$F$45),IF(I105&gt;3,SUMIF('[1]Комплексный'!$C$35:$C$45,MAX('[1]Комплексный'!$B$10:$B$24),'[1]Комплексный'!$G$35:$G$45)))))))</f>
        <v>0</v>
      </c>
      <c r="U105" s="56">
        <f>IF(K105="",0,IF(K105=0,0,IF(K105=1,SUMIF('[1]Комплексный'!$C$35:$C$45,MAX('[1]Комплексный'!$B$10:$B$24),'[1]Комплексный'!$D$35:$D$45),IF(K105=2,SUMIF('[1]Комплексный'!$C$35:$C$45,MAX('[1]Комплексный'!$B$10:$B$24),'[1]Комплексный'!$E$35:$E$45),IF(K105=3,SUMIF('[1]Комплексный'!$C$35:$C$45,MAX('[1]Комплексный'!$B$10:$B$24),'[1]Комплексный'!$F$35:$F$45),IF(K105&gt;3,SUMIF('[1]Комплексный'!$C$35:$C$45,MAX('[1]Комплексный'!$B$10:$B$24),'[1]Комплексный'!$G$35:$G$45)))))))</f>
        <v>0</v>
      </c>
      <c r="V105" s="56">
        <f>IF(M105="",0,IF(M105=0,0,IF(M105=1,SUMIF('[1]Комплексный'!$C$35:$C$45,MAX('[1]Комплексный'!$B$10:$B$24),'[1]Комплексный'!$D$35:$D$45),IF(M105=2,SUMIF('[1]Комплексный'!$C$35:$C$45,MAX('[1]Комплексный'!$B$10:$B$24),'[1]Комплексный'!$E$35:$E$45),IF(M105=3,SUMIF('[1]Комплексный'!$C$35:$C$45,MAX('[1]Комплексный'!$B$10:$B$24),'[1]Комплексный'!$F$35:$F$45),IF(M105&gt;3,SUMIF('[1]Комплексный'!$C$35:$C$45,MAX('[1]Комплексный'!$B$10:$B$24),'[1]Комплексный'!$G$35:$G$45)))))))</f>
        <v>0</v>
      </c>
      <c r="W105" s="56">
        <f>IF(P105="",0,IF(P105=0,0,IF(P105=1,SUMIF('[1]Комплексный'!$C$35:$C$45,MAX('[1]Комплексный'!$B$10:$B$24),'[1]Комплексный'!$D$35:$D$45),IF(P105=2,SUMIF('[1]Комплексный'!$C$35:$C$45,MAX('[1]Комплексный'!$B$10:$B$24),'[1]Комплексный'!$E$35:$E$45),IF(P105=3,SUMIF('[1]Комплексный'!$C$35:$C$45,MAX('[1]Комплексный'!$B$10:$B$24),'[1]Комплексный'!$F$35:$F$45),IF(P105&gt;3,SUMIF('[1]Комплексный'!$C$35:$C$45,MAX('[1]Комплексный'!$B$10:$B$24),'[1]Комплексный'!$G$35:$G$45)))))))</f>
        <v>0</v>
      </c>
      <c r="X105" s="56">
        <f t="shared" si="5"/>
        <v>0</v>
      </c>
    </row>
    <row r="106" spans="1:24" ht="62.25" customHeight="1" hidden="1">
      <c r="A106" s="28" t="str">
        <f t="shared" si="6"/>
        <v>z</v>
      </c>
      <c r="B106" s="29">
        <v>22</v>
      </c>
      <c r="C106" s="30">
        <f>_xlfn.IFERROR(VLOOKUP(B106,'[1]Многоборье'!$E$75:$T$107,3,FALSE),"")</f>
      </c>
      <c r="D106" s="30">
        <f>_xlfn.IFERROR(VLOOKUP(B106,'[1]Многоборье'!$E$76:$T$107,4,FALSE),"")</f>
      </c>
      <c r="E106" s="31">
        <f>_xlfn.IFERROR(VLOOKUP(B106,'[1]Многоборье'!$E$76:$T$107,5,FALSE),"")</f>
      </c>
      <c r="F106" s="30">
        <f>_xlfn.IFERROR(VLOOKUP(B106,'[1]Многоборье'!$E$76:$T$107,6,FALSE),"")</f>
      </c>
      <c r="G106" s="32">
        <f>_xlfn.IFERROR(VLOOKUP(B106,'[1]Многоборье'!$E$76:$T$107,7,FALSE),"")</f>
      </c>
      <c r="H106" s="32">
        <f>_xlfn.IFERROR(VLOOKUP(B106,'[1]Многоборье'!$E$76:$T$107,8,FALSE),"")</f>
      </c>
      <c r="I106" s="32">
        <f>_xlfn.IFERROR(VLOOKUP(B106,'[1]Многоборье'!$E$76:$T$107,9,FALSE),"")</f>
      </c>
      <c r="J106" s="32">
        <f>_xlfn.IFERROR(VLOOKUP(B106,'[1]Многоборье'!$E$76:$T$107,10,FALSE),"")</f>
      </c>
      <c r="K106" s="32">
        <f>_xlfn.IFERROR(VLOOKUP(B106,'[1]Многоборье'!$E$76:$T$107,11,FALSE),"")</f>
      </c>
      <c r="L106" s="32">
        <f>_xlfn.IFERROR(VLOOKUP(B106,'[1]Многоборье'!$E$76:$T$107,12,FALSE),"")</f>
      </c>
      <c r="M106" s="32">
        <f>_xlfn.IFERROR(VLOOKUP(B106,'[1]Многоборье'!$E$76:$T$107,13,FALSE),"")</f>
      </c>
      <c r="N106" s="32">
        <f>_xlfn.IFERROR(VLOOKUP(B106,'[1]Многоборье'!$E$76:$T$107,14,FALSE),"")</f>
      </c>
      <c r="O106" s="51">
        <f>_xlfn.IFERROR(VLOOKUP(B106,'[1]Многоборье'!$E$76:$T$107,15,FALSE),"")</f>
      </c>
      <c r="P106" s="51">
        <f t="shared" si="7"/>
      </c>
      <c r="Q106" s="32">
        <f>IF($C$90="","",_xlfn.IFERROR(IF(HLOOKUP('[1]Соревнования'!$B$11,'[1]Разряды'!$A$3:$AD$13,P106+1,FALSE)=0,"",HLOOKUP('[1]Соревнования'!$B$11,'[1]Разряды'!$A$3:$AD$13,P106+1,FALSE)),""))</f>
      </c>
      <c r="S106" s="56">
        <f>IF(G106="",0,IF(G106=0,0,IF(G106=1,SUMIF('[1]Комплексный'!$C$35:$C$45,MAX('[1]Комплексный'!$B$10:$B$24),'[1]Комплексный'!$D$35:$D$45),IF(G106=2,SUMIF('[1]Комплексный'!$C$35:$C$45,MAX('[1]Комплексный'!$B$10:$B$24),'[1]Комплексный'!$E$35:$E$45),IF(G106=3,SUMIF('[1]Комплексный'!$C$35:$C$45,MAX('[1]Комплексный'!$B$10:$B$24),'[1]Комплексный'!$F$35:$F$45),IF(G106&gt;3,SUMIF('[1]Комплексный'!$C$35:$C$45,MAX('[1]Комплексный'!$B$10:$B$24),'[1]Комплексный'!$G$35:$G$45)))))))</f>
        <v>0</v>
      </c>
      <c r="T106" s="56">
        <f>IF(I106="",0,IF(I106=0,0,IF(I106=1,SUMIF('[1]Комплексный'!$C$35:$C$45,MAX('[1]Комплексный'!$B$10:$B$24),'[1]Комплексный'!$D$35:$D$45),IF(I106=2,SUMIF('[1]Комплексный'!$C$35:$C$45,MAX('[1]Комплексный'!$B$10:$B$24),'[1]Комплексный'!$E$35:$E$45),IF(I106=3,SUMIF('[1]Комплексный'!$C$35:$C$45,MAX('[1]Комплексный'!$B$10:$B$24),'[1]Комплексный'!$F$35:$F$45),IF(I106&gt;3,SUMIF('[1]Комплексный'!$C$35:$C$45,MAX('[1]Комплексный'!$B$10:$B$24),'[1]Комплексный'!$G$35:$G$45)))))))</f>
        <v>0</v>
      </c>
      <c r="U106" s="56">
        <f>IF(K106="",0,IF(K106=0,0,IF(K106=1,SUMIF('[1]Комплексный'!$C$35:$C$45,MAX('[1]Комплексный'!$B$10:$B$24),'[1]Комплексный'!$D$35:$D$45),IF(K106=2,SUMIF('[1]Комплексный'!$C$35:$C$45,MAX('[1]Комплексный'!$B$10:$B$24),'[1]Комплексный'!$E$35:$E$45),IF(K106=3,SUMIF('[1]Комплексный'!$C$35:$C$45,MAX('[1]Комплексный'!$B$10:$B$24),'[1]Комплексный'!$F$35:$F$45),IF(K106&gt;3,SUMIF('[1]Комплексный'!$C$35:$C$45,MAX('[1]Комплексный'!$B$10:$B$24),'[1]Комплексный'!$G$35:$G$45)))))))</f>
        <v>0</v>
      </c>
      <c r="V106" s="56">
        <f>IF(M106="",0,IF(M106=0,0,IF(M106=1,SUMIF('[1]Комплексный'!$C$35:$C$45,MAX('[1]Комплексный'!$B$10:$B$24),'[1]Комплексный'!$D$35:$D$45),IF(M106=2,SUMIF('[1]Комплексный'!$C$35:$C$45,MAX('[1]Комплексный'!$B$10:$B$24),'[1]Комплексный'!$E$35:$E$45),IF(M106=3,SUMIF('[1]Комплексный'!$C$35:$C$45,MAX('[1]Комплексный'!$B$10:$B$24),'[1]Комплексный'!$F$35:$F$45),IF(M106&gt;3,SUMIF('[1]Комплексный'!$C$35:$C$45,MAX('[1]Комплексный'!$B$10:$B$24),'[1]Комплексный'!$G$35:$G$45)))))))</f>
        <v>0</v>
      </c>
      <c r="W106" s="56">
        <f>IF(P106="",0,IF(P106=0,0,IF(P106=1,SUMIF('[1]Комплексный'!$C$35:$C$45,MAX('[1]Комплексный'!$B$10:$B$24),'[1]Комплексный'!$D$35:$D$45),IF(P106=2,SUMIF('[1]Комплексный'!$C$35:$C$45,MAX('[1]Комплексный'!$B$10:$B$24),'[1]Комплексный'!$E$35:$E$45),IF(P106=3,SUMIF('[1]Комплексный'!$C$35:$C$45,MAX('[1]Комплексный'!$B$10:$B$24),'[1]Комплексный'!$F$35:$F$45),IF(P106&gt;3,SUMIF('[1]Комплексный'!$C$35:$C$45,MAX('[1]Комплексный'!$B$10:$B$24),'[1]Комплексный'!$G$35:$G$45)))))))</f>
        <v>0</v>
      </c>
      <c r="X106" s="56">
        <f t="shared" si="5"/>
        <v>0</v>
      </c>
    </row>
    <row r="107" spans="1:24" ht="62.25" customHeight="1" hidden="1">
      <c r="A107" s="28" t="str">
        <f t="shared" si="6"/>
        <v>z</v>
      </c>
      <c r="B107" s="29">
        <v>23</v>
      </c>
      <c r="C107" s="30">
        <f>_xlfn.IFERROR(VLOOKUP(B107,'[1]Многоборье'!$E$75:$T$107,3,FALSE),"")</f>
      </c>
      <c r="D107" s="30">
        <f>_xlfn.IFERROR(VLOOKUP(B107,'[1]Многоборье'!$E$76:$T$107,4,FALSE),"")</f>
      </c>
      <c r="E107" s="31">
        <f>_xlfn.IFERROR(VLOOKUP(B107,'[1]Многоборье'!$E$76:$T$107,5,FALSE),"")</f>
      </c>
      <c r="F107" s="30">
        <f>_xlfn.IFERROR(VLOOKUP(B107,'[1]Многоборье'!$E$76:$T$107,6,FALSE),"")</f>
      </c>
      <c r="G107" s="32">
        <f>_xlfn.IFERROR(VLOOKUP(B107,'[1]Многоборье'!$E$76:$T$107,7,FALSE),"")</f>
      </c>
      <c r="H107" s="32">
        <f>_xlfn.IFERROR(VLOOKUP(B107,'[1]Многоборье'!$E$76:$T$107,8,FALSE),"")</f>
      </c>
      <c r="I107" s="32">
        <f>_xlfn.IFERROR(VLOOKUP(B107,'[1]Многоборье'!$E$76:$T$107,9,FALSE),"")</f>
      </c>
      <c r="J107" s="32">
        <f>_xlfn.IFERROR(VLOOKUP(B107,'[1]Многоборье'!$E$76:$T$107,10,FALSE),"")</f>
      </c>
      <c r="K107" s="32">
        <f>_xlfn.IFERROR(VLOOKUP(B107,'[1]Многоборье'!$E$76:$T$107,11,FALSE),"")</f>
      </c>
      <c r="L107" s="32">
        <f>_xlfn.IFERROR(VLOOKUP(B107,'[1]Многоборье'!$E$76:$T$107,12,FALSE),"")</f>
      </c>
      <c r="M107" s="32">
        <f>_xlfn.IFERROR(VLOOKUP(B107,'[1]Многоборье'!$E$76:$T$107,13,FALSE),"")</f>
      </c>
      <c r="N107" s="32">
        <f>_xlfn.IFERROR(VLOOKUP(B107,'[1]Многоборье'!$E$76:$T$107,14,FALSE),"")</f>
      </c>
      <c r="O107" s="51">
        <f>_xlfn.IFERROR(VLOOKUP(B107,'[1]Многоборье'!$E$76:$T$107,15,FALSE),"")</f>
      </c>
      <c r="P107" s="51">
        <f t="shared" si="7"/>
      </c>
      <c r="Q107" s="32">
        <f>IF($C$90="","",_xlfn.IFERROR(IF(HLOOKUP('[1]Соревнования'!$B$11,'[1]Разряды'!$A$3:$AD$13,P107+1,FALSE)=0,"",HLOOKUP('[1]Соревнования'!$B$11,'[1]Разряды'!$A$3:$AD$13,P107+1,FALSE)),""))</f>
      </c>
      <c r="S107" s="56">
        <f>IF(G107="",0,IF(G107=0,0,IF(G107=1,SUMIF('[1]Комплексный'!$C$35:$C$45,MAX('[1]Комплексный'!$B$10:$B$24),'[1]Комплексный'!$D$35:$D$45),IF(G107=2,SUMIF('[1]Комплексный'!$C$35:$C$45,MAX('[1]Комплексный'!$B$10:$B$24),'[1]Комплексный'!$E$35:$E$45),IF(G107=3,SUMIF('[1]Комплексный'!$C$35:$C$45,MAX('[1]Комплексный'!$B$10:$B$24),'[1]Комплексный'!$F$35:$F$45),IF(G107&gt;3,SUMIF('[1]Комплексный'!$C$35:$C$45,MAX('[1]Комплексный'!$B$10:$B$24),'[1]Комплексный'!$G$35:$G$45)))))))</f>
        <v>0</v>
      </c>
      <c r="T107" s="56">
        <f>IF(I107="",0,IF(I107=0,0,IF(I107=1,SUMIF('[1]Комплексный'!$C$35:$C$45,MAX('[1]Комплексный'!$B$10:$B$24),'[1]Комплексный'!$D$35:$D$45),IF(I107=2,SUMIF('[1]Комплексный'!$C$35:$C$45,MAX('[1]Комплексный'!$B$10:$B$24),'[1]Комплексный'!$E$35:$E$45),IF(I107=3,SUMIF('[1]Комплексный'!$C$35:$C$45,MAX('[1]Комплексный'!$B$10:$B$24),'[1]Комплексный'!$F$35:$F$45),IF(I107&gt;3,SUMIF('[1]Комплексный'!$C$35:$C$45,MAX('[1]Комплексный'!$B$10:$B$24),'[1]Комплексный'!$G$35:$G$45)))))))</f>
        <v>0</v>
      </c>
      <c r="U107" s="56">
        <f>IF(K107="",0,IF(K107=0,0,IF(K107=1,SUMIF('[1]Комплексный'!$C$35:$C$45,MAX('[1]Комплексный'!$B$10:$B$24),'[1]Комплексный'!$D$35:$D$45),IF(K107=2,SUMIF('[1]Комплексный'!$C$35:$C$45,MAX('[1]Комплексный'!$B$10:$B$24),'[1]Комплексный'!$E$35:$E$45),IF(K107=3,SUMIF('[1]Комплексный'!$C$35:$C$45,MAX('[1]Комплексный'!$B$10:$B$24),'[1]Комплексный'!$F$35:$F$45),IF(K107&gt;3,SUMIF('[1]Комплексный'!$C$35:$C$45,MAX('[1]Комплексный'!$B$10:$B$24),'[1]Комплексный'!$G$35:$G$45)))))))</f>
        <v>0</v>
      </c>
      <c r="V107" s="56">
        <f>IF(M107="",0,IF(M107=0,0,IF(M107=1,SUMIF('[1]Комплексный'!$C$35:$C$45,MAX('[1]Комплексный'!$B$10:$B$24),'[1]Комплексный'!$D$35:$D$45),IF(M107=2,SUMIF('[1]Комплексный'!$C$35:$C$45,MAX('[1]Комплексный'!$B$10:$B$24),'[1]Комплексный'!$E$35:$E$45),IF(M107=3,SUMIF('[1]Комплексный'!$C$35:$C$45,MAX('[1]Комплексный'!$B$10:$B$24),'[1]Комплексный'!$F$35:$F$45),IF(M107&gt;3,SUMIF('[1]Комплексный'!$C$35:$C$45,MAX('[1]Комплексный'!$B$10:$B$24),'[1]Комплексный'!$G$35:$G$45)))))))</f>
        <v>0</v>
      </c>
      <c r="W107" s="56">
        <f>IF(P107="",0,IF(P107=0,0,IF(P107=1,SUMIF('[1]Комплексный'!$C$35:$C$45,MAX('[1]Комплексный'!$B$10:$B$24),'[1]Комплексный'!$D$35:$D$45),IF(P107=2,SUMIF('[1]Комплексный'!$C$35:$C$45,MAX('[1]Комплексный'!$B$10:$B$24),'[1]Комплексный'!$E$35:$E$45),IF(P107=3,SUMIF('[1]Комплексный'!$C$35:$C$45,MAX('[1]Комплексный'!$B$10:$B$24),'[1]Комплексный'!$F$35:$F$45),IF(P107&gt;3,SUMIF('[1]Комплексный'!$C$35:$C$45,MAX('[1]Комплексный'!$B$10:$B$24),'[1]Комплексный'!$G$35:$G$45)))))))</f>
        <v>0</v>
      </c>
      <c r="X107" s="56">
        <f t="shared" si="5"/>
        <v>0</v>
      </c>
    </row>
    <row r="108" spans="1:24" ht="62.25" customHeight="1" hidden="1">
      <c r="A108" s="28" t="str">
        <f t="shared" si="6"/>
        <v>z</v>
      </c>
      <c r="B108" s="29">
        <v>24</v>
      </c>
      <c r="C108" s="30">
        <f>_xlfn.IFERROR(VLOOKUP(B108,'[1]Многоборье'!$E$75:$T$107,3,FALSE),"")</f>
      </c>
      <c r="D108" s="30">
        <f>_xlfn.IFERROR(VLOOKUP(B108,'[1]Многоборье'!$E$76:$T$107,4,FALSE),"")</f>
      </c>
      <c r="E108" s="31">
        <f>_xlfn.IFERROR(VLOOKUP(B108,'[1]Многоборье'!$E$76:$T$107,5,FALSE),"")</f>
      </c>
      <c r="F108" s="30">
        <f>_xlfn.IFERROR(VLOOKUP(B108,'[1]Многоборье'!$E$76:$T$107,6,FALSE),"")</f>
      </c>
      <c r="G108" s="32">
        <f>_xlfn.IFERROR(VLOOKUP(B108,'[1]Многоборье'!$E$76:$T$107,7,FALSE),"")</f>
      </c>
      <c r="H108" s="32">
        <f>_xlfn.IFERROR(VLOOKUP(B108,'[1]Многоборье'!$E$76:$T$107,8,FALSE),"")</f>
      </c>
      <c r="I108" s="32">
        <f>_xlfn.IFERROR(VLOOKUP(B108,'[1]Многоборье'!$E$76:$T$107,9,FALSE),"")</f>
      </c>
      <c r="J108" s="32">
        <f>_xlfn.IFERROR(VLOOKUP(B108,'[1]Многоборье'!$E$76:$T$107,10,FALSE),"")</f>
      </c>
      <c r="K108" s="32">
        <f>_xlfn.IFERROR(VLOOKUP(B108,'[1]Многоборье'!$E$76:$T$107,11,FALSE),"")</f>
      </c>
      <c r="L108" s="32">
        <f>_xlfn.IFERROR(VLOOKUP(B108,'[1]Многоборье'!$E$76:$T$107,12,FALSE),"")</f>
      </c>
      <c r="M108" s="32">
        <f>_xlfn.IFERROR(VLOOKUP(B108,'[1]Многоборье'!$E$76:$T$107,13,FALSE),"")</f>
      </c>
      <c r="N108" s="32">
        <f>_xlfn.IFERROR(VLOOKUP(B108,'[1]Многоборье'!$E$76:$T$107,14,FALSE),"")</f>
      </c>
      <c r="O108" s="51">
        <f>_xlfn.IFERROR(VLOOKUP(B108,'[1]Многоборье'!$E$76:$T$107,15,FALSE),"")</f>
      </c>
      <c r="P108" s="51">
        <f t="shared" si="7"/>
      </c>
      <c r="Q108" s="32">
        <f>IF($C$90="","",_xlfn.IFERROR(IF(HLOOKUP('[1]Соревнования'!$B$11,'[1]Разряды'!$A$3:$AD$13,P108+1,FALSE)=0,"",HLOOKUP('[1]Соревнования'!$B$11,'[1]Разряды'!$A$3:$AD$13,P108+1,FALSE)),""))</f>
      </c>
      <c r="S108" s="56">
        <f>IF(G108="",0,IF(G108=0,0,IF(G108=1,SUMIF('[1]Комплексный'!$C$35:$C$45,MAX('[1]Комплексный'!$B$10:$B$24),'[1]Комплексный'!$D$35:$D$45),IF(G108=2,SUMIF('[1]Комплексный'!$C$35:$C$45,MAX('[1]Комплексный'!$B$10:$B$24),'[1]Комплексный'!$E$35:$E$45),IF(G108=3,SUMIF('[1]Комплексный'!$C$35:$C$45,MAX('[1]Комплексный'!$B$10:$B$24),'[1]Комплексный'!$F$35:$F$45),IF(G108&gt;3,SUMIF('[1]Комплексный'!$C$35:$C$45,MAX('[1]Комплексный'!$B$10:$B$24),'[1]Комплексный'!$G$35:$G$45)))))))</f>
        <v>0</v>
      </c>
      <c r="T108" s="56">
        <f>IF(I108="",0,IF(I108=0,0,IF(I108=1,SUMIF('[1]Комплексный'!$C$35:$C$45,MAX('[1]Комплексный'!$B$10:$B$24),'[1]Комплексный'!$D$35:$D$45),IF(I108=2,SUMIF('[1]Комплексный'!$C$35:$C$45,MAX('[1]Комплексный'!$B$10:$B$24),'[1]Комплексный'!$E$35:$E$45),IF(I108=3,SUMIF('[1]Комплексный'!$C$35:$C$45,MAX('[1]Комплексный'!$B$10:$B$24),'[1]Комплексный'!$F$35:$F$45),IF(I108&gt;3,SUMIF('[1]Комплексный'!$C$35:$C$45,MAX('[1]Комплексный'!$B$10:$B$24),'[1]Комплексный'!$G$35:$G$45)))))))</f>
        <v>0</v>
      </c>
      <c r="U108" s="56">
        <f>IF(K108="",0,IF(K108=0,0,IF(K108=1,SUMIF('[1]Комплексный'!$C$35:$C$45,MAX('[1]Комплексный'!$B$10:$B$24),'[1]Комплексный'!$D$35:$D$45),IF(K108=2,SUMIF('[1]Комплексный'!$C$35:$C$45,MAX('[1]Комплексный'!$B$10:$B$24),'[1]Комплексный'!$E$35:$E$45),IF(K108=3,SUMIF('[1]Комплексный'!$C$35:$C$45,MAX('[1]Комплексный'!$B$10:$B$24),'[1]Комплексный'!$F$35:$F$45),IF(K108&gt;3,SUMIF('[1]Комплексный'!$C$35:$C$45,MAX('[1]Комплексный'!$B$10:$B$24),'[1]Комплексный'!$G$35:$G$45)))))))</f>
        <v>0</v>
      </c>
      <c r="V108" s="56">
        <f>IF(M108="",0,IF(M108=0,0,IF(M108=1,SUMIF('[1]Комплексный'!$C$35:$C$45,MAX('[1]Комплексный'!$B$10:$B$24),'[1]Комплексный'!$D$35:$D$45),IF(M108=2,SUMIF('[1]Комплексный'!$C$35:$C$45,MAX('[1]Комплексный'!$B$10:$B$24),'[1]Комплексный'!$E$35:$E$45),IF(M108=3,SUMIF('[1]Комплексный'!$C$35:$C$45,MAX('[1]Комплексный'!$B$10:$B$24),'[1]Комплексный'!$F$35:$F$45),IF(M108&gt;3,SUMIF('[1]Комплексный'!$C$35:$C$45,MAX('[1]Комплексный'!$B$10:$B$24),'[1]Комплексный'!$G$35:$G$45)))))))</f>
        <v>0</v>
      </c>
      <c r="W108" s="56">
        <f>IF(P108="",0,IF(P108=0,0,IF(P108=1,SUMIF('[1]Комплексный'!$C$35:$C$45,MAX('[1]Комплексный'!$B$10:$B$24),'[1]Комплексный'!$D$35:$D$45),IF(P108=2,SUMIF('[1]Комплексный'!$C$35:$C$45,MAX('[1]Комплексный'!$B$10:$B$24),'[1]Комплексный'!$E$35:$E$45),IF(P108=3,SUMIF('[1]Комплексный'!$C$35:$C$45,MAX('[1]Комплексный'!$B$10:$B$24),'[1]Комплексный'!$F$35:$F$45),IF(P108&gt;3,SUMIF('[1]Комплексный'!$C$35:$C$45,MAX('[1]Комплексный'!$B$10:$B$24),'[1]Комплексный'!$G$35:$G$45)))))))</f>
        <v>0</v>
      </c>
      <c r="X108" s="56">
        <f t="shared" si="5"/>
        <v>0</v>
      </c>
    </row>
    <row r="109" spans="1:24" ht="62.25" customHeight="1" hidden="1">
      <c r="A109" s="28" t="str">
        <f t="shared" si="6"/>
        <v>z</v>
      </c>
      <c r="B109" s="29">
        <v>25</v>
      </c>
      <c r="C109" s="30">
        <f>_xlfn.IFERROR(VLOOKUP(B109,'[1]Многоборье'!$E$75:$T$107,3,FALSE),"")</f>
      </c>
      <c r="D109" s="30">
        <f>_xlfn.IFERROR(VLOOKUP(B109,'[1]Многоборье'!$E$76:$T$107,4,FALSE),"")</f>
      </c>
      <c r="E109" s="31">
        <f>_xlfn.IFERROR(VLOOKUP(B109,'[1]Многоборье'!$E$76:$T$107,5,FALSE),"")</f>
      </c>
      <c r="F109" s="30">
        <f>_xlfn.IFERROR(VLOOKUP(B109,'[1]Многоборье'!$E$76:$T$107,6,FALSE),"")</f>
      </c>
      <c r="G109" s="32">
        <f>_xlfn.IFERROR(VLOOKUP(B109,'[1]Многоборье'!$E$76:$T$107,7,FALSE),"")</f>
      </c>
      <c r="H109" s="32">
        <f>_xlfn.IFERROR(VLOOKUP(B109,'[1]Многоборье'!$E$76:$T$107,8,FALSE),"")</f>
      </c>
      <c r="I109" s="32">
        <f>_xlfn.IFERROR(VLOOKUP(B109,'[1]Многоборье'!$E$76:$T$107,9,FALSE),"")</f>
      </c>
      <c r="J109" s="32">
        <f>_xlfn.IFERROR(VLOOKUP(B109,'[1]Многоборье'!$E$76:$T$107,10,FALSE),"")</f>
      </c>
      <c r="K109" s="32">
        <f>_xlfn.IFERROR(VLOOKUP(B109,'[1]Многоборье'!$E$76:$T$107,11,FALSE),"")</f>
      </c>
      <c r="L109" s="32">
        <f>_xlfn.IFERROR(VLOOKUP(B109,'[1]Многоборье'!$E$76:$T$107,12,FALSE),"")</f>
      </c>
      <c r="M109" s="32">
        <f>_xlfn.IFERROR(VLOOKUP(B109,'[1]Многоборье'!$E$76:$T$107,13,FALSE),"")</f>
      </c>
      <c r="N109" s="32">
        <f>_xlfn.IFERROR(VLOOKUP(B109,'[1]Многоборье'!$E$76:$T$107,14,FALSE),"")</f>
      </c>
      <c r="O109" s="51">
        <f>_xlfn.IFERROR(VLOOKUP(B109,'[1]Многоборье'!$E$76:$T$107,15,FALSE),"")</f>
      </c>
      <c r="P109" s="51">
        <f t="shared" si="7"/>
      </c>
      <c r="Q109" s="32">
        <f>IF($C$90="","",_xlfn.IFERROR(IF(HLOOKUP('[1]Соревнования'!$B$11,'[1]Разряды'!$A$3:$AD$13,P109+1,FALSE)=0,"",HLOOKUP('[1]Соревнования'!$B$11,'[1]Разряды'!$A$3:$AD$13,P109+1,FALSE)),""))</f>
      </c>
      <c r="S109" s="56">
        <f>IF(G109="",0,IF(G109=0,0,IF(G109=1,SUMIF('[1]Комплексный'!$C$35:$C$45,MAX('[1]Комплексный'!$B$10:$B$24),'[1]Комплексный'!$D$35:$D$45),IF(G109=2,SUMIF('[1]Комплексный'!$C$35:$C$45,MAX('[1]Комплексный'!$B$10:$B$24),'[1]Комплексный'!$E$35:$E$45),IF(G109=3,SUMIF('[1]Комплексный'!$C$35:$C$45,MAX('[1]Комплексный'!$B$10:$B$24),'[1]Комплексный'!$F$35:$F$45),IF(G109&gt;3,SUMIF('[1]Комплексный'!$C$35:$C$45,MAX('[1]Комплексный'!$B$10:$B$24),'[1]Комплексный'!$G$35:$G$45)))))))</f>
        <v>0</v>
      </c>
      <c r="T109" s="56">
        <f>IF(I109="",0,IF(I109=0,0,IF(I109=1,SUMIF('[1]Комплексный'!$C$35:$C$45,MAX('[1]Комплексный'!$B$10:$B$24),'[1]Комплексный'!$D$35:$D$45),IF(I109=2,SUMIF('[1]Комплексный'!$C$35:$C$45,MAX('[1]Комплексный'!$B$10:$B$24),'[1]Комплексный'!$E$35:$E$45),IF(I109=3,SUMIF('[1]Комплексный'!$C$35:$C$45,MAX('[1]Комплексный'!$B$10:$B$24),'[1]Комплексный'!$F$35:$F$45),IF(I109&gt;3,SUMIF('[1]Комплексный'!$C$35:$C$45,MAX('[1]Комплексный'!$B$10:$B$24),'[1]Комплексный'!$G$35:$G$45)))))))</f>
        <v>0</v>
      </c>
      <c r="U109" s="56">
        <f>IF(K109="",0,IF(K109=0,0,IF(K109=1,SUMIF('[1]Комплексный'!$C$35:$C$45,MAX('[1]Комплексный'!$B$10:$B$24),'[1]Комплексный'!$D$35:$D$45),IF(K109=2,SUMIF('[1]Комплексный'!$C$35:$C$45,MAX('[1]Комплексный'!$B$10:$B$24),'[1]Комплексный'!$E$35:$E$45),IF(K109=3,SUMIF('[1]Комплексный'!$C$35:$C$45,MAX('[1]Комплексный'!$B$10:$B$24),'[1]Комплексный'!$F$35:$F$45),IF(K109&gt;3,SUMIF('[1]Комплексный'!$C$35:$C$45,MAX('[1]Комплексный'!$B$10:$B$24),'[1]Комплексный'!$G$35:$G$45)))))))</f>
        <v>0</v>
      </c>
      <c r="V109" s="56">
        <f>IF(M109="",0,IF(M109=0,0,IF(M109=1,SUMIF('[1]Комплексный'!$C$35:$C$45,MAX('[1]Комплексный'!$B$10:$B$24),'[1]Комплексный'!$D$35:$D$45),IF(M109=2,SUMIF('[1]Комплексный'!$C$35:$C$45,MAX('[1]Комплексный'!$B$10:$B$24),'[1]Комплексный'!$E$35:$E$45),IF(M109=3,SUMIF('[1]Комплексный'!$C$35:$C$45,MAX('[1]Комплексный'!$B$10:$B$24),'[1]Комплексный'!$F$35:$F$45),IF(M109&gt;3,SUMIF('[1]Комплексный'!$C$35:$C$45,MAX('[1]Комплексный'!$B$10:$B$24),'[1]Комплексный'!$G$35:$G$45)))))))</f>
        <v>0</v>
      </c>
      <c r="W109" s="56">
        <f>IF(P109="",0,IF(P109=0,0,IF(P109=1,SUMIF('[1]Комплексный'!$C$35:$C$45,MAX('[1]Комплексный'!$B$10:$B$24),'[1]Комплексный'!$D$35:$D$45),IF(P109=2,SUMIF('[1]Комплексный'!$C$35:$C$45,MAX('[1]Комплексный'!$B$10:$B$24),'[1]Комплексный'!$E$35:$E$45),IF(P109=3,SUMIF('[1]Комплексный'!$C$35:$C$45,MAX('[1]Комплексный'!$B$10:$B$24),'[1]Комплексный'!$F$35:$F$45),IF(P109&gt;3,SUMIF('[1]Комплексный'!$C$35:$C$45,MAX('[1]Комплексный'!$B$10:$B$24),'[1]Комплексный'!$G$35:$G$45)))))))</f>
        <v>0</v>
      </c>
      <c r="X109" s="56">
        <f t="shared" si="5"/>
        <v>0</v>
      </c>
    </row>
    <row r="110" spans="1:24" ht="62.25" customHeight="1" hidden="1">
      <c r="A110" s="28" t="str">
        <f t="shared" si="6"/>
        <v>z</v>
      </c>
      <c r="B110" s="29">
        <v>26</v>
      </c>
      <c r="C110" s="30">
        <f>_xlfn.IFERROR(VLOOKUP(B110,'[1]Многоборье'!$E$75:$T$107,3,FALSE),"")</f>
      </c>
      <c r="D110" s="30">
        <f>_xlfn.IFERROR(VLOOKUP(B110,'[1]Многоборье'!$E$76:$T$107,4,FALSE),"")</f>
      </c>
      <c r="E110" s="31">
        <f>_xlfn.IFERROR(VLOOKUP(B110,'[1]Многоборье'!$E$76:$T$107,5,FALSE),"")</f>
      </c>
      <c r="F110" s="30">
        <f>_xlfn.IFERROR(VLOOKUP(B110,'[1]Многоборье'!$E$76:$T$107,6,FALSE),"")</f>
      </c>
      <c r="G110" s="32">
        <f>_xlfn.IFERROR(VLOOKUP(B110,'[1]Многоборье'!$E$76:$T$107,7,FALSE),"")</f>
      </c>
      <c r="H110" s="32">
        <f>_xlfn.IFERROR(VLOOKUP(B110,'[1]Многоборье'!$E$76:$T$107,8,FALSE),"")</f>
      </c>
      <c r="I110" s="32">
        <f>_xlfn.IFERROR(VLOOKUP(B110,'[1]Многоборье'!$E$76:$T$107,9,FALSE),"")</f>
      </c>
      <c r="J110" s="32">
        <f>_xlfn.IFERROR(VLOOKUP(B110,'[1]Многоборье'!$E$76:$T$107,10,FALSE),"")</f>
      </c>
      <c r="K110" s="32">
        <f>_xlfn.IFERROR(VLOOKUP(B110,'[1]Многоборье'!$E$76:$T$107,11,FALSE),"")</f>
      </c>
      <c r="L110" s="32">
        <f>_xlfn.IFERROR(VLOOKUP(B110,'[1]Многоборье'!$E$76:$T$107,12,FALSE),"")</f>
      </c>
      <c r="M110" s="32">
        <f>_xlfn.IFERROR(VLOOKUP(B110,'[1]Многоборье'!$E$76:$T$107,13,FALSE),"")</f>
      </c>
      <c r="N110" s="32">
        <f>_xlfn.IFERROR(VLOOKUP(B110,'[1]Многоборье'!$E$76:$T$107,14,FALSE),"")</f>
      </c>
      <c r="O110" s="51">
        <f>_xlfn.IFERROR(VLOOKUP(B110,'[1]Многоборье'!$E$76:$T$107,15,FALSE),"")</f>
      </c>
      <c r="P110" s="51">
        <f t="shared" si="7"/>
      </c>
      <c r="Q110" s="32">
        <f>IF($C$90="","",_xlfn.IFERROR(IF(HLOOKUP('[1]Соревнования'!$B$11,'[1]Разряды'!$A$3:$AD$13,P110+1,FALSE)=0,"",HLOOKUP('[1]Соревнования'!$B$11,'[1]Разряды'!$A$3:$AD$13,P110+1,FALSE)),""))</f>
      </c>
      <c r="S110" s="56">
        <f>IF(G110="",0,IF(G110=0,0,IF(G110=1,SUMIF('[1]Комплексный'!$C$35:$C$45,MAX('[1]Комплексный'!$B$10:$B$24),'[1]Комплексный'!$D$35:$D$45),IF(G110=2,SUMIF('[1]Комплексный'!$C$35:$C$45,MAX('[1]Комплексный'!$B$10:$B$24),'[1]Комплексный'!$E$35:$E$45),IF(G110=3,SUMIF('[1]Комплексный'!$C$35:$C$45,MAX('[1]Комплексный'!$B$10:$B$24),'[1]Комплексный'!$F$35:$F$45),IF(G110&gt;3,SUMIF('[1]Комплексный'!$C$35:$C$45,MAX('[1]Комплексный'!$B$10:$B$24),'[1]Комплексный'!$G$35:$G$45)))))))</f>
        <v>0</v>
      </c>
      <c r="T110" s="56">
        <f>IF(I110="",0,IF(I110=0,0,IF(I110=1,SUMIF('[1]Комплексный'!$C$35:$C$45,MAX('[1]Комплексный'!$B$10:$B$24),'[1]Комплексный'!$D$35:$D$45),IF(I110=2,SUMIF('[1]Комплексный'!$C$35:$C$45,MAX('[1]Комплексный'!$B$10:$B$24),'[1]Комплексный'!$E$35:$E$45),IF(I110=3,SUMIF('[1]Комплексный'!$C$35:$C$45,MAX('[1]Комплексный'!$B$10:$B$24),'[1]Комплексный'!$F$35:$F$45),IF(I110&gt;3,SUMIF('[1]Комплексный'!$C$35:$C$45,MAX('[1]Комплексный'!$B$10:$B$24),'[1]Комплексный'!$G$35:$G$45)))))))</f>
        <v>0</v>
      </c>
      <c r="U110" s="56">
        <f>IF(K110="",0,IF(K110=0,0,IF(K110=1,SUMIF('[1]Комплексный'!$C$35:$C$45,MAX('[1]Комплексный'!$B$10:$B$24),'[1]Комплексный'!$D$35:$D$45),IF(K110=2,SUMIF('[1]Комплексный'!$C$35:$C$45,MAX('[1]Комплексный'!$B$10:$B$24),'[1]Комплексный'!$E$35:$E$45),IF(K110=3,SUMIF('[1]Комплексный'!$C$35:$C$45,MAX('[1]Комплексный'!$B$10:$B$24),'[1]Комплексный'!$F$35:$F$45),IF(K110&gt;3,SUMIF('[1]Комплексный'!$C$35:$C$45,MAX('[1]Комплексный'!$B$10:$B$24),'[1]Комплексный'!$G$35:$G$45)))))))</f>
        <v>0</v>
      </c>
      <c r="V110" s="56">
        <f>IF(M110="",0,IF(M110=0,0,IF(M110=1,SUMIF('[1]Комплексный'!$C$35:$C$45,MAX('[1]Комплексный'!$B$10:$B$24),'[1]Комплексный'!$D$35:$D$45),IF(M110=2,SUMIF('[1]Комплексный'!$C$35:$C$45,MAX('[1]Комплексный'!$B$10:$B$24),'[1]Комплексный'!$E$35:$E$45),IF(M110=3,SUMIF('[1]Комплексный'!$C$35:$C$45,MAX('[1]Комплексный'!$B$10:$B$24),'[1]Комплексный'!$F$35:$F$45),IF(M110&gt;3,SUMIF('[1]Комплексный'!$C$35:$C$45,MAX('[1]Комплексный'!$B$10:$B$24),'[1]Комплексный'!$G$35:$G$45)))))))</f>
        <v>0</v>
      </c>
      <c r="W110" s="56">
        <f>IF(P110="",0,IF(P110=0,0,IF(P110=1,SUMIF('[1]Комплексный'!$C$35:$C$45,MAX('[1]Комплексный'!$B$10:$B$24),'[1]Комплексный'!$D$35:$D$45),IF(P110=2,SUMIF('[1]Комплексный'!$C$35:$C$45,MAX('[1]Комплексный'!$B$10:$B$24),'[1]Комплексный'!$E$35:$E$45),IF(P110=3,SUMIF('[1]Комплексный'!$C$35:$C$45,MAX('[1]Комплексный'!$B$10:$B$24),'[1]Комплексный'!$F$35:$F$45),IF(P110&gt;3,SUMIF('[1]Комплексный'!$C$35:$C$45,MAX('[1]Комплексный'!$B$10:$B$24),'[1]Комплексный'!$G$35:$G$45)))))))</f>
        <v>0</v>
      </c>
      <c r="X110" s="56">
        <f t="shared" si="5"/>
        <v>0</v>
      </c>
    </row>
    <row r="111" spans="1:24" ht="62.25" customHeight="1" hidden="1">
      <c r="A111" s="28" t="str">
        <f t="shared" si="6"/>
        <v>z</v>
      </c>
      <c r="B111" s="29">
        <v>27</v>
      </c>
      <c r="C111" s="30">
        <f>_xlfn.IFERROR(VLOOKUP(B111,'[1]Многоборье'!$E$75:$T$107,3,FALSE),"")</f>
      </c>
      <c r="D111" s="30">
        <f>_xlfn.IFERROR(VLOOKUP(B111,'[1]Многоборье'!$E$76:$T$107,4,FALSE),"")</f>
      </c>
      <c r="E111" s="31">
        <f>_xlfn.IFERROR(VLOOKUP(B111,'[1]Многоборье'!$E$76:$T$107,5,FALSE),"")</f>
      </c>
      <c r="F111" s="30">
        <f>_xlfn.IFERROR(VLOOKUP(B111,'[1]Многоборье'!$E$76:$T$107,6,FALSE),"")</f>
      </c>
      <c r="G111" s="32">
        <f>_xlfn.IFERROR(VLOOKUP(B111,'[1]Многоборье'!$E$76:$T$107,7,FALSE),"")</f>
      </c>
      <c r="H111" s="32">
        <f>_xlfn.IFERROR(VLOOKUP(B111,'[1]Многоборье'!$E$76:$T$107,8,FALSE),"")</f>
      </c>
      <c r="I111" s="32">
        <f>_xlfn.IFERROR(VLOOKUP(B111,'[1]Многоборье'!$E$76:$T$107,9,FALSE),"")</f>
      </c>
      <c r="J111" s="32">
        <f>_xlfn.IFERROR(VLOOKUP(B111,'[1]Многоборье'!$E$76:$T$107,10,FALSE),"")</f>
      </c>
      <c r="K111" s="32">
        <f>_xlfn.IFERROR(VLOOKUP(B111,'[1]Многоборье'!$E$76:$T$107,11,FALSE),"")</f>
      </c>
      <c r="L111" s="32">
        <f>_xlfn.IFERROR(VLOOKUP(B111,'[1]Многоборье'!$E$76:$T$107,12,FALSE),"")</f>
      </c>
      <c r="M111" s="32">
        <f>_xlfn.IFERROR(VLOOKUP(B111,'[1]Многоборье'!$E$76:$T$107,13,FALSE),"")</f>
      </c>
      <c r="N111" s="32">
        <f>_xlfn.IFERROR(VLOOKUP(B111,'[1]Многоборье'!$E$76:$T$107,14,FALSE),"")</f>
      </c>
      <c r="O111" s="51">
        <f>_xlfn.IFERROR(VLOOKUP(B111,'[1]Многоборье'!$E$76:$T$107,15,FALSE),"")</f>
      </c>
      <c r="P111" s="51">
        <f t="shared" si="7"/>
      </c>
      <c r="Q111" s="32">
        <f>IF($C$90="","",_xlfn.IFERROR(IF(HLOOKUP('[1]Соревнования'!$B$11,'[1]Разряды'!$A$3:$AD$13,P111+1,FALSE)=0,"",HLOOKUP('[1]Соревнования'!$B$11,'[1]Разряды'!$A$3:$AD$13,P111+1,FALSE)),""))</f>
      </c>
      <c r="S111" s="56">
        <f>IF(G111="",0,IF(G111=0,0,IF(G111=1,SUMIF('[1]Комплексный'!$C$35:$C$45,MAX('[1]Комплексный'!$B$10:$B$24),'[1]Комплексный'!$D$35:$D$45),IF(G111=2,SUMIF('[1]Комплексный'!$C$35:$C$45,MAX('[1]Комплексный'!$B$10:$B$24),'[1]Комплексный'!$E$35:$E$45),IF(G111=3,SUMIF('[1]Комплексный'!$C$35:$C$45,MAX('[1]Комплексный'!$B$10:$B$24),'[1]Комплексный'!$F$35:$F$45),IF(G111&gt;3,SUMIF('[1]Комплексный'!$C$35:$C$45,MAX('[1]Комплексный'!$B$10:$B$24),'[1]Комплексный'!$G$35:$G$45)))))))</f>
        <v>0</v>
      </c>
      <c r="T111" s="56">
        <f>IF(I111="",0,IF(I111=0,0,IF(I111=1,SUMIF('[1]Комплексный'!$C$35:$C$45,MAX('[1]Комплексный'!$B$10:$B$24),'[1]Комплексный'!$D$35:$D$45),IF(I111=2,SUMIF('[1]Комплексный'!$C$35:$C$45,MAX('[1]Комплексный'!$B$10:$B$24),'[1]Комплексный'!$E$35:$E$45),IF(I111=3,SUMIF('[1]Комплексный'!$C$35:$C$45,MAX('[1]Комплексный'!$B$10:$B$24),'[1]Комплексный'!$F$35:$F$45),IF(I111&gt;3,SUMIF('[1]Комплексный'!$C$35:$C$45,MAX('[1]Комплексный'!$B$10:$B$24),'[1]Комплексный'!$G$35:$G$45)))))))</f>
        <v>0</v>
      </c>
      <c r="U111" s="56">
        <f>IF(K111="",0,IF(K111=0,0,IF(K111=1,SUMIF('[1]Комплексный'!$C$35:$C$45,MAX('[1]Комплексный'!$B$10:$B$24),'[1]Комплексный'!$D$35:$D$45),IF(K111=2,SUMIF('[1]Комплексный'!$C$35:$C$45,MAX('[1]Комплексный'!$B$10:$B$24),'[1]Комплексный'!$E$35:$E$45),IF(K111=3,SUMIF('[1]Комплексный'!$C$35:$C$45,MAX('[1]Комплексный'!$B$10:$B$24),'[1]Комплексный'!$F$35:$F$45),IF(K111&gt;3,SUMIF('[1]Комплексный'!$C$35:$C$45,MAX('[1]Комплексный'!$B$10:$B$24),'[1]Комплексный'!$G$35:$G$45)))))))</f>
        <v>0</v>
      </c>
      <c r="V111" s="56">
        <f>IF(M111="",0,IF(M111=0,0,IF(M111=1,SUMIF('[1]Комплексный'!$C$35:$C$45,MAX('[1]Комплексный'!$B$10:$B$24),'[1]Комплексный'!$D$35:$D$45),IF(M111=2,SUMIF('[1]Комплексный'!$C$35:$C$45,MAX('[1]Комплексный'!$B$10:$B$24),'[1]Комплексный'!$E$35:$E$45),IF(M111=3,SUMIF('[1]Комплексный'!$C$35:$C$45,MAX('[1]Комплексный'!$B$10:$B$24),'[1]Комплексный'!$F$35:$F$45),IF(M111&gt;3,SUMIF('[1]Комплексный'!$C$35:$C$45,MAX('[1]Комплексный'!$B$10:$B$24),'[1]Комплексный'!$G$35:$G$45)))))))</f>
        <v>0</v>
      </c>
      <c r="W111" s="56">
        <f>IF(P111="",0,IF(P111=0,0,IF(P111=1,SUMIF('[1]Комплексный'!$C$35:$C$45,MAX('[1]Комплексный'!$B$10:$B$24),'[1]Комплексный'!$D$35:$D$45),IF(P111=2,SUMIF('[1]Комплексный'!$C$35:$C$45,MAX('[1]Комплексный'!$B$10:$B$24),'[1]Комплексный'!$E$35:$E$45),IF(P111=3,SUMIF('[1]Комплексный'!$C$35:$C$45,MAX('[1]Комплексный'!$B$10:$B$24),'[1]Комплексный'!$F$35:$F$45),IF(P111&gt;3,SUMIF('[1]Комплексный'!$C$35:$C$45,MAX('[1]Комплексный'!$B$10:$B$24),'[1]Комплексный'!$G$35:$G$45)))))))</f>
        <v>0</v>
      </c>
      <c r="X111" s="56">
        <f t="shared" si="5"/>
        <v>0</v>
      </c>
    </row>
    <row r="112" spans="1:24" ht="62.25" customHeight="1" hidden="1">
      <c r="A112" s="28" t="str">
        <f t="shared" si="6"/>
        <v>z</v>
      </c>
      <c r="B112" s="29">
        <v>28</v>
      </c>
      <c r="C112" s="30">
        <f>_xlfn.IFERROR(VLOOKUP(B112,'[1]Многоборье'!$E$75:$T$107,3,FALSE),"")</f>
      </c>
      <c r="D112" s="30">
        <f>_xlfn.IFERROR(VLOOKUP(B112,'[1]Многоборье'!$E$76:$T$107,4,FALSE),"")</f>
      </c>
      <c r="E112" s="31">
        <f>_xlfn.IFERROR(VLOOKUP(B112,'[1]Многоборье'!$E$76:$T$107,5,FALSE),"")</f>
      </c>
      <c r="F112" s="30">
        <f>_xlfn.IFERROR(VLOOKUP(B112,'[1]Многоборье'!$E$76:$T$107,6,FALSE),"")</f>
      </c>
      <c r="G112" s="32">
        <f>_xlfn.IFERROR(VLOOKUP(B112,'[1]Многоборье'!$E$76:$T$107,7,FALSE),"")</f>
      </c>
      <c r="H112" s="32">
        <f>_xlfn.IFERROR(VLOOKUP(B112,'[1]Многоборье'!$E$76:$T$107,8,FALSE),"")</f>
      </c>
      <c r="I112" s="32">
        <f>_xlfn.IFERROR(VLOOKUP(B112,'[1]Многоборье'!$E$76:$T$107,9,FALSE),"")</f>
      </c>
      <c r="J112" s="32">
        <f>_xlfn.IFERROR(VLOOKUP(B112,'[1]Многоборье'!$E$76:$T$107,10,FALSE),"")</f>
      </c>
      <c r="K112" s="32">
        <f>_xlfn.IFERROR(VLOOKUP(B112,'[1]Многоборье'!$E$76:$T$107,11,FALSE),"")</f>
      </c>
      <c r="L112" s="32">
        <f>_xlfn.IFERROR(VLOOKUP(B112,'[1]Многоборье'!$E$76:$T$107,12,FALSE),"")</f>
      </c>
      <c r="M112" s="32">
        <f>_xlfn.IFERROR(VLOOKUP(B112,'[1]Многоборье'!$E$76:$T$107,13,FALSE),"")</f>
      </c>
      <c r="N112" s="32">
        <f>_xlfn.IFERROR(VLOOKUP(B112,'[1]Многоборье'!$E$76:$T$107,14,FALSE),"")</f>
      </c>
      <c r="O112" s="51">
        <f>_xlfn.IFERROR(VLOOKUP(B112,'[1]Многоборье'!$E$76:$T$107,15,FALSE),"")</f>
      </c>
      <c r="P112" s="51">
        <f t="shared" si="7"/>
      </c>
      <c r="Q112" s="32">
        <f>IF($C$90="","",_xlfn.IFERROR(IF(HLOOKUP('[1]Соревнования'!$B$11,'[1]Разряды'!$A$3:$AD$13,P112+1,FALSE)=0,"",HLOOKUP('[1]Соревнования'!$B$11,'[1]Разряды'!$A$3:$AD$13,P112+1,FALSE)),""))</f>
      </c>
      <c r="S112" s="56">
        <f>IF(G112="",0,IF(G112=0,0,IF(G112=1,SUMIF('[1]Комплексный'!$C$35:$C$45,MAX('[1]Комплексный'!$B$10:$B$24),'[1]Комплексный'!$D$35:$D$45),IF(G112=2,SUMIF('[1]Комплексный'!$C$35:$C$45,MAX('[1]Комплексный'!$B$10:$B$24),'[1]Комплексный'!$E$35:$E$45),IF(G112=3,SUMIF('[1]Комплексный'!$C$35:$C$45,MAX('[1]Комплексный'!$B$10:$B$24),'[1]Комплексный'!$F$35:$F$45),IF(G112&gt;3,SUMIF('[1]Комплексный'!$C$35:$C$45,MAX('[1]Комплексный'!$B$10:$B$24),'[1]Комплексный'!$G$35:$G$45)))))))</f>
        <v>0</v>
      </c>
      <c r="T112" s="56">
        <f>IF(I112="",0,IF(I112=0,0,IF(I112=1,SUMIF('[1]Комплексный'!$C$35:$C$45,MAX('[1]Комплексный'!$B$10:$B$24),'[1]Комплексный'!$D$35:$D$45),IF(I112=2,SUMIF('[1]Комплексный'!$C$35:$C$45,MAX('[1]Комплексный'!$B$10:$B$24),'[1]Комплексный'!$E$35:$E$45),IF(I112=3,SUMIF('[1]Комплексный'!$C$35:$C$45,MAX('[1]Комплексный'!$B$10:$B$24),'[1]Комплексный'!$F$35:$F$45),IF(I112&gt;3,SUMIF('[1]Комплексный'!$C$35:$C$45,MAX('[1]Комплексный'!$B$10:$B$24),'[1]Комплексный'!$G$35:$G$45)))))))</f>
        <v>0</v>
      </c>
      <c r="U112" s="56">
        <f>IF(K112="",0,IF(K112=0,0,IF(K112=1,SUMIF('[1]Комплексный'!$C$35:$C$45,MAX('[1]Комплексный'!$B$10:$B$24),'[1]Комплексный'!$D$35:$D$45),IF(K112=2,SUMIF('[1]Комплексный'!$C$35:$C$45,MAX('[1]Комплексный'!$B$10:$B$24),'[1]Комплексный'!$E$35:$E$45),IF(K112=3,SUMIF('[1]Комплексный'!$C$35:$C$45,MAX('[1]Комплексный'!$B$10:$B$24),'[1]Комплексный'!$F$35:$F$45),IF(K112&gt;3,SUMIF('[1]Комплексный'!$C$35:$C$45,MAX('[1]Комплексный'!$B$10:$B$24),'[1]Комплексный'!$G$35:$G$45)))))))</f>
        <v>0</v>
      </c>
      <c r="V112" s="56">
        <f>IF(M112="",0,IF(M112=0,0,IF(M112=1,SUMIF('[1]Комплексный'!$C$35:$C$45,MAX('[1]Комплексный'!$B$10:$B$24),'[1]Комплексный'!$D$35:$D$45),IF(M112=2,SUMIF('[1]Комплексный'!$C$35:$C$45,MAX('[1]Комплексный'!$B$10:$B$24),'[1]Комплексный'!$E$35:$E$45),IF(M112=3,SUMIF('[1]Комплексный'!$C$35:$C$45,MAX('[1]Комплексный'!$B$10:$B$24),'[1]Комплексный'!$F$35:$F$45),IF(M112&gt;3,SUMIF('[1]Комплексный'!$C$35:$C$45,MAX('[1]Комплексный'!$B$10:$B$24),'[1]Комплексный'!$G$35:$G$45)))))))</f>
        <v>0</v>
      </c>
      <c r="W112" s="56">
        <f>IF(P112="",0,IF(P112=0,0,IF(P112=1,SUMIF('[1]Комплексный'!$C$35:$C$45,MAX('[1]Комплексный'!$B$10:$B$24),'[1]Комплексный'!$D$35:$D$45),IF(P112=2,SUMIF('[1]Комплексный'!$C$35:$C$45,MAX('[1]Комплексный'!$B$10:$B$24),'[1]Комплексный'!$E$35:$E$45),IF(P112=3,SUMIF('[1]Комплексный'!$C$35:$C$45,MAX('[1]Комплексный'!$B$10:$B$24),'[1]Комплексный'!$F$35:$F$45),IF(P112&gt;3,SUMIF('[1]Комплексный'!$C$35:$C$45,MAX('[1]Комплексный'!$B$10:$B$24),'[1]Комплексный'!$G$35:$G$45)))))))</f>
        <v>0</v>
      </c>
      <c r="X112" s="56">
        <f t="shared" si="5"/>
        <v>0</v>
      </c>
    </row>
    <row r="113" spans="1:24" ht="62.25" customHeight="1" hidden="1">
      <c r="A113" s="28" t="str">
        <f t="shared" si="6"/>
        <v>z</v>
      </c>
      <c r="B113" s="29">
        <v>29</v>
      </c>
      <c r="C113" s="30">
        <f>_xlfn.IFERROR(VLOOKUP(B113,'[1]Многоборье'!$E$75:$T$107,3,FALSE),"")</f>
      </c>
      <c r="D113" s="30">
        <f>_xlfn.IFERROR(VLOOKUP(B113,'[1]Многоборье'!$E$76:$T$107,4,FALSE),"")</f>
      </c>
      <c r="E113" s="31">
        <f>_xlfn.IFERROR(VLOOKUP(B113,'[1]Многоборье'!$E$76:$T$107,5,FALSE),"")</f>
      </c>
      <c r="F113" s="30">
        <f>_xlfn.IFERROR(VLOOKUP(B113,'[1]Многоборье'!$E$76:$T$107,6,FALSE),"")</f>
      </c>
      <c r="G113" s="32">
        <f>_xlfn.IFERROR(VLOOKUP(B113,'[1]Многоборье'!$E$76:$T$107,7,FALSE),"")</f>
      </c>
      <c r="H113" s="32">
        <f>_xlfn.IFERROR(VLOOKUP(B113,'[1]Многоборье'!$E$76:$T$107,8,FALSE),"")</f>
      </c>
      <c r="I113" s="32">
        <f>_xlfn.IFERROR(VLOOKUP(B113,'[1]Многоборье'!$E$76:$T$107,9,FALSE),"")</f>
      </c>
      <c r="J113" s="32">
        <f>_xlfn.IFERROR(VLOOKUP(B113,'[1]Многоборье'!$E$76:$T$107,10,FALSE),"")</f>
      </c>
      <c r="K113" s="32">
        <f>_xlfn.IFERROR(VLOOKUP(B113,'[1]Многоборье'!$E$76:$T$107,11,FALSE),"")</f>
      </c>
      <c r="L113" s="32">
        <f>_xlfn.IFERROR(VLOOKUP(B113,'[1]Многоборье'!$E$76:$T$107,12,FALSE),"")</f>
      </c>
      <c r="M113" s="32">
        <f>_xlfn.IFERROR(VLOOKUP(B113,'[1]Многоборье'!$E$76:$T$107,13,FALSE),"")</f>
      </c>
      <c r="N113" s="32">
        <f>_xlfn.IFERROR(VLOOKUP(B113,'[1]Многоборье'!$E$76:$T$107,14,FALSE),"")</f>
      </c>
      <c r="O113" s="51">
        <f>_xlfn.IFERROR(VLOOKUP(B113,'[1]Многоборье'!$E$76:$T$107,15,FALSE),"")</f>
      </c>
      <c r="P113" s="51">
        <f t="shared" si="7"/>
      </c>
      <c r="Q113" s="32">
        <f>IF($C$90="","",_xlfn.IFERROR(IF(HLOOKUP('[1]Соревнования'!$B$11,'[1]Разряды'!$A$3:$AD$13,P113+1,FALSE)=0,"",HLOOKUP('[1]Соревнования'!$B$11,'[1]Разряды'!$A$3:$AD$13,P113+1,FALSE)),""))</f>
      </c>
      <c r="S113" s="56">
        <f>IF(G113="",0,IF(G113=0,0,IF(G113=1,SUMIF('[1]Комплексный'!$C$35:$C$45,MAX('[1]Комплексный'!$B$10:$B$24),'[1]Комплексный'!$D$35:$D$45),IF(G113=2,SUMIF('[1]Комплексный'!$C$35:$C$45,MAX('[1]Комплексный'!$B$10:$B$24),'[1]Комплексный'!$E$35:$E$45),IF(G113=3,SUMIF('[1]Комплексный'!$C$35:$C$45,MAX('[1]Комплексный'!$B$10:$B$24),'[1]Комплексный'!$F$35:$F$45),IF(G113&gt;3,SUMIF('[1]Комплексный'!$C$35:$C$45,MAX('[1]Комплексный'!$B$10:$B$24),'[1]Комплексный'!$G$35:$G$45)))))))</f>
        <v>0</v>
      </c>
      <c r="T113" s="56">
        <f>IF(I113="",0,IF(I113=0,0,IF(I113=1,SUMIF('[1]Комплексный'!$C$35:$C$45,MAX('[1]Комплексный'!$B$10:$B$24),'[1]Комплексный'!$D$35:$D$45),IF(I113=2,SUMIF('[1]Комплексный'!$C$35:$C$45,MAX('[1]Комплексный'!$B$10:$B$24),'[1]Комплексный'!$E$35:$E$45),IF(I113=3,SUMIF('[1]Комплексный'!$C$35:$C$45,MAX('[1]Комплексный'!$B$10:$B$24),'[1]Комплексный'!$F$35:$F$45),IF(I113&gt;3,SUMIF('[1]Комплексный'!$C$35:$C$45,MAX('[1]Комплексный'!$B$10:$B$24),'[1]Комплексный'!$G$35:$G$45)))))))</f>
        <v>0</v>
      </c>
      <c r="U113" s="56">
        <f>IF(K113="",0,IF(K113=0,0,IF(K113=1,SUMIF('[1]Комплексный'!$C$35:$C$45,MAX('[1]Комплексный'!$B$10:$B$24),'[1]Комплексный'!$D$35:$D$45),IF(K113=2,SUMIF('[1]Комплексный'!$C$35:$C$45,MAX('[1]Комплексный'!$B$10:$B$24),'[1]Комплексный'!$E$35:$E$45),IF(K113=3,SUMIF('[1]Комплексный'!$C$35:$C$45,MAX('[1]Комплексный'!$B$10:$B$24),'[1]Комплексный'!$F$35:$F$45),IF(K113&gt;3,SUMIF('[1]Комплексный'!$C$35:$C$45,MAX('[1]Комплексный'!$B$10:$B$24),'[1]Комплексный'!$G$35:$G$45)))))))</f>
        <v>0</v>
      </c>
      <c r="V113" s="56">
        <f>IF(M113="",0,IF(M113=0,0,IF(M113=1,SUMIF('[1]Комплексный'!$C$35:$C$45,MAX('[1]Комплексный'!$B$10:$B$24),'[1]Комплексный'!$D$35:$D$45),IF(M113=2,SUMIF('[1]Комплексный'!$C$35:$C$45,MAX('[1]Комплексный'!$B$10:$B$24),'[1]Комплексный'!$E$35:$E$45),IF(M113=3,SUMIF('[1]Комплексный'!$C$35:$C$45,MAX('[1]Комплексный'!$B$10:$B$24),'[1]Комплексный'!$F$35:$F$45),IF(M113&gt;3,SUMIF('[1]Комплексный'!$C$35:$C$45,MAX('[1]Комплексный'!$B$10:$B$24),'[1]Комплексный'!$G$35:$G$45)))))))</f>
        <v>0</v>
      </c>
      <c r="W113" s="56">
        <f>IF(P113="",0,IF(P113=0,0,IF(P113=1,SUMIF('[1]Комплексный'!$C$35:$C$45,MAX('[1]Комплексный'!$B$10:$B$24),'[1]Комплексный'!$D$35:$D$45),IF(P113=2,SUMIF('[1]Комплексный'!$C$35:$C$45,MAX('[1]Комплексный'!$B$10:$B$24),'[1]Комплексный'!$E$35:$E$45),IF(P113=3,SUMIF('[1]Комплексный'!$C$35:$C$45,MAX('[1]Комплексный'!$B$10:$B$24),'[1]Комплексный'!$F$35:$F$45),IF(P113&gt;3,SUMIF('[1]Комплексный'!$C$35:$C$45,MAX('[1]Комплексный'!$B$10:$B$24),'[1]Комплексный'!$G$35:$G$45)))))))</f>
        <v>0</v>
      </c>
      <c r="X113" s="56">
        <f t="shared" si="5"/>
        <v>0</v>
      </c>
    </row>
    <row r="114" spans="1:24" ht="62.25" customHeight="1" hidden="1">
      <c r="A114" s="28" t="str">
        <f t="shared" si="6"/>
        <v>z</v>
      </c>
      <c r="B114" s="29">
        <v>30</v>
      </c>
      <c r="C114" s="30">
        <f>_xlfn.IFERROR(VLOOKUP(B114,'[1]Многоборье'!$E$75:$T$107,3,FALSE),"")</f>
      </c>
      <c r="D114" s="30">
        <f>_xlfn.IFERROR(VLOOKUP(B114,'[1]Многоборье'!$E$76:$T$107,4,FALSE),"")</f>
      </c>
      <c r="E114" s="31">
        <f>_xlfn.IFERROR(VLOOKUP(B114,'[1]Многоборье'!$E$76:$T$107,5,FALSE),"")</f>
      </c>
      <c r="F114" s="30">
        <f>_xlfn.IFERROR(VLOOKUP(B114,'[1]Многоборье'!$E$76:$T$107,6,FALSE),"")</f>
      </c>
      <c r="G114" s="32">
        <f>_xlfn.IFERROR(VLOOKUP(B114,'[1]Многоборье'!$E$76:$T$107,7,FALSE),"")</f>
      </c>
      <c r="H114" s="32">
        <f>_xlfn.IFERROR(VLOOKUP(B114,'[1]Многоборье'!$E$76:$T$107,8,FALSE),"")</f>
      </c>
      <c r="I114" s="32">
        <f>_xlfn.IFERROR(VLOOKUP(B114,'[1]Многоборье'!$E$76:$T$107,9,FALSE),"")</f>
      </c>
      <c r="J114" s="32">
        <f>_xlfn.IFERROR(VLOOKUP(B114,'[1]Многоборье'!$E$76:$T$107,10,FALSE),"")</f>
      </c>
      <c r="K114" s="32">
        <f>_xlfn.IFERROR(VLOOKUP(B114,'[1]Многоборье'!$E$76:$T$107,11,FALSE),"")</f>
      </c>
      <c r="L114" s="32">
        <f>_xlfn.IFERROR(VLOOKUP(B114,'[1]Многоборье'!$E$76:$T$107,12,FALSE),"")</f>
      </c>
      <c r="M114" s="32">
        <f>_xlfn.IFERROR(VLOOKUP(B114,'[1]Многоборье'!$E$76:$T$107,13,FALSE),"")</f>
      </c>
      <c r="N114" s="32">
        <f>_xlfn.IFERROR(VLOOKUP(B114,'[1]Многоборье'!$E$76:$T$107,14,FALSE),"")</f>
      </c>
      <c r="O114" s="51">
        <f>_xlfn.IFERROR(VLOOKUP(B114,'[1]Многоборье'!$E$76:$T$107,15,FALSE),"")</f>
      </c>
      <c r="P114" s="51">
        <f t="shared" si="7"/>
      </c>
      <c r="Q114" s="32">
        <f>IF($C$90="","",_xlfn.IFERROR(IF(HLOOKUP('[1]Соревнования'!$B$11,'[1]Разряды'!$A$3:$AD$13,P114+1,FALSE)=0,"",HLOOKUP('[1]Соревнования'!$B$11,'[1]Разряды'!$A$3:$AD$13,P114+1,FALSE)),""))</f>
      </c>
      <c r="S114" s="56">
        <f>IF(G114="",0,IF(G114=0,0,IF(G114=1,SUMIF('[1]Комплексный'!$C$35:$C$45,MAX('[1]Комплексный'!$B$10:$B$24),'[1]Комплексный'!$D$35:$D$45),IF(G114=2,SUMIF('[1]Комплексный'!$C$35:$C$45,MAX('[1]Комплексный'!$B$10:$B$24),'[1]Комплексный'!$E$35:$E$45),IF(G114=3,SUMIF('[1]Комплексный'!$C$35:$C$45,MAX('[1]Комплексный'!$B$10:$B$24),'[1]Комплексный'!$F$35:$F$45),IF(G114&gt;3,SUMIF('[1]Комплексный'!$C$35:$C$45,MAX('[1]Комплексный'!$B$10:$B$24),'[1]Комплексный'!$G$35:$G$45)))))))</f>
        <v>0</v>
      </c>
      <c r="T114" s="56">
        <f>IF(I114="",0,IF(I114=0,0,IF(I114=1,SUMIF('[1]Комплексный'!$C$35:$C$45,MAX('[1]Комплексный'!$B$10:$B$24),'[1]Комплексный'!$D$35:$D$45),IF(I114=2,SUMIF('[1]Комплексный'!$C$35:$C$45,MAX('[1]Комплексный'!$B$10:$B$24),'[1]Комплексный'!$E$35:$E$45),IF(I114=3,SUMIF('[1]Комплексный'!$C$35:$C$45,MAX('[1]Комплексный'!$B$10:$B$24),'[1]Комплексный'!$F$35:$F$45),IF(I114&gt;3,SUMIF('[1]Комплексный'!$C$35:$C$45,MAX('[1]Комплексный'!$B$10:$B$24),'[1]Комплексный'!$G$35:$G$45)))))))</f>
        <v>0</v>
      </c>
      <c r="U114" s="56">
        <f>IF(K114="",0,IF(K114=0,0,IF(K114=1,SUMIF('[1]Комплексный'!$C$35:$C$45,MAX('[1]Комплексный'!$B$10:$B$24),'[1]Комплексный'!$D$35:$D$45),IF(K114=2,SUMIF('[1]Комплексный'!$C$35:$C$45,MAX('[1]Комплексный'!$B$10:$B$24),'[1]Комплексный'!$E$35:$E$45),IF(K114=3,SUMIF('[1]Комплексный'!$C$35:$C$45,MAX('[1]Комплексный'!$B$10:$B$24),'[1]Комплексный'!$F$35:$F$45),IF(K114&gt;3,SUMIF('[1]Комплексный'!$C$35:$C$45,MAX('[1]Комплексный'!$B$10:$B$24),'[1]Комплексный'!$G$35:$G$45)))))))</f>
        <v>0</v>
      </c>
      <c r="V114" s="56">
        <f>IF(M114="",0,IF(M114=0,0,IF(M114=1,SUMIF('[1]Комплексный'!$C$35:$C$45,MAX('[1]Комплексный'!$B$10:$B$24),'[1]Комплексный'!$D$35:$D$45),IF(M114=2,SUMIF('[1]Комплексный'!$C$35:$C$45,MAX('[1]Комплексный'!$B$10:$B$24),'[1]Комплексный'!$E$35:$E$45),IF(M114=3,SUMIF('[1]Комплексный'!$C$35:$C$45,MAX('[1]Комплексный'!$B$10:$B$24),'[1]Комплексный'!$F$35:$F$45),IF(M114&gt;3,SUMIF('[1]Комплексный'!$C$35:$C$45,MAX('[1]Комплексный'!$B$10:$B$24),'[1]Комплексный'!$G$35:$G$45)))))))</f>
        <v>0</v>
      </c>
      <c r="W114" s="56">
        <f>IF(P114="",0,IF(P114=0,0,IF(P114=1,SUMIF('[1]Комплексный'!$C$35:$C$45,MAX('[1]Комплексный'!$B$10:$B$24),'[1]Комплексный'!$D$35:$D$45),IF(P114=2,SUMIF('[1]Комплексный'!$C$35:$C$45,MAX('[1]Комплексный'!$B$10:$B$24),'[1]Комплексный'!$E$35:$E$45),IF(P114=3,SUMIF('[1]Комплексный'!$C$35:$C$45,MAX('[1]Комплексный'!$B$10:$B$24),'[1]Комплексный'!$F$35:$F$45),IF(P114&gt;3,SUMIF('[1]Комплексный'!$C$35:$C$45,MAX('[1]Комплексный'!$B$10:$B$24),'[1]Комплексный'!$G$35:$G$45)))))))</f>
        <v>0</v>
      </c>
      <c r="X114" s="56">
        <f t="shared" si="5"/>
        <v>0</v>
      </c>
    </row>
    <row r="115" spans="1:24" ht="62.25" customHeight="1" hidden="1">
      <c r="A115" s="28" t="str">
        <f t="shared" si="6"/>
        <v>z</v>
      </c>
      <c r="B115" s="29">
        <v>31</v>
      </c>
      <c r="C115" s="30">
        <f>_xlfn.IFERROR(VLOOKUP(B115,'[1]Многоборье'!$E$75:$T$107,3,FALSE),"")</f>
      </c>
      <c r="D115" s="30">
        <f>_xlfn.IFERROR(VLOOKUP(B115,'[1]Многоборье'!$E$76:$T$107,4,FALSE),"")</f>
      </c>
      <c r="E115" s="31">
        <f>_xlfn.IFERROR(VLOOKUP(B115,'[1]Многоборье'!$E$76:$T$107,5,FALSE),"")</f>
      </c>
      <c r="F115" s="30">
        <f>_xlfn.IFERROR(VLOOKUP(B115,'[1]Многоборье'!$E$76:$T$107,6,FALSE),"")</f>
      </c>
      <c r="G115" s="32">
        <f>_xlfn.IFERROR(VLOOKUP(B115,'[1]Многоборье'!$E$76:$T$107,7,FALSE),"")</f>
      </c>
      <c r="H115" s="32">
        <f>_xlfn.IFERROR(VLOOKUP(B115,'[1]Многоборье'!$E$76:$T$107,8,FALSE),"")</f>
      </c>
      <c r="I115" s="32">
        <f>_xlfn.IFERROR(VLOOKUP(B115,'[1]Многоборье'!$E$76:$T$107,9,FALSE),"")</f>
      </c>
      <c r="J115" s="32">
        <f>_xlfn.IFERROR(VLOOKUP(B115,'[1]Многоборье'!$E$76:$T$107,10,FALSE),"")</f>
      </c>
      <c r="K115" s="32">
        <f>_xlfn.IFERROR(VLOOKUP(B115,'[1]Многоборье'!$E$76:$T$107,11,FALSE),"")</f>
      </c>
      <c r="L115" s="32">
        <f>_xlfn.IFERROR(VLOOKUP(B115,'[1]Многоборье'!$E$76:$T$107,12,FALSE),"")</f>
      </c>
      <c r="M115" s="32">
        <f>_xlfn.IFERROR(VLOOKUP(B115,'[1]Многоборье'!$E$76:$T$107,13,FALSE),"")</f>
      </c>
      <c r="N115" s="32">
        <f>_xlfn.IFERROR(VLOOKUP(B115,'[1]Многоборье'!$E$76:$T$107,14,FALSE),"")</f>
      </c>
      <c r="O115" s="51">
        <f>_xlfn.IFERROR(VLOOKUP(B115,'[1]Многоборье'!$E$76:$T$107,15,FALSE),"")</f>
      </c>
      <c r="P115" s="51">
        <f t="shared" si="7"/>
      </c>
      <c r="Q115" s="32">
        <f>IF($C$90="","",_xlfn.IFERROR(IF(HLOOKUP('[1]Соревнования'!$B$11,'[1]Разряды'!$A$3:$AD$13,P115+1,FALSE)=0,"",HLOOKUP('[1]Соревнования'!$B$11,'[1]Разряды'!$A$3:$AD$13,P115+1,FALSE)),""))</f>
      </c>
      <c r="S115" s="56">
        <f>IF(G115="",0,IF(G115=0,0,IF(G115=1,SUMIF('[1]Комплексный'!$C$35:$C$45,MAX('[1]Комплексный'!$B$10:$B$24),'[1]Комплексный'!$D$35:$D$45),IF(G115=2,SUMIF('[1]Комплексный'!$C$35:$C$45,MAX('[1]Комплексный'!$B$10:$B$24),'[1]Комплексный'!$E$35:$E$45),IF(G115=3,SUMIF('[1]Комплексный'!$C$35:$C$45,MAX('[1]Комплексный'!$B$10:$B$24),'[1]Комплексный'!$F$35:$F$45),IF(G115&gt;3,SUMIF('[1]Комплексный'!$C$35:$C$45,MAX('[1]Комплексный'!$B$10:$B$24),'[1]Комплексный'!$G$35:$G$45)))))))</f>
        <v>0</v>
      </c>
      <c r="T115" s="56">
        <f>IF(I115="",0,IF(I115=0,0,IF(I115=1,SUMIF('[1]Комплексный'!$C$35:$C$45,MAX('[1]Комплексный'!$B$10:$B$24),'[1]Комплексный'!$D$35:$D$45),IF(I115=2,SUMIF('[1]Комплексный'!$C$35:$C$45,MAX('[1]Комплексный'!$B$10:$B$24),'[1]Комплексный'!$E$35:$E$45),IF(I115=3,SUMIF('[1]Комплексный'!$C$35:$C$45,MAX('[1]Комплексный'!$B$10:$B$24),'[1]Комплексный'!$F$35:$F$45),IF(I115&gt;3,SUMIF('[1]Комплексный'!$C$35:$C$45,MAX('[1]Комплексный'!$B$10:$B$24),'[1]Комплексный'!$G$35:$G$45)))))))</f>
        <v>0</v>
      </c>
      <c r="U115" s="56">
        <f>IF(K115="",0,IF(K115=0,0,IF(K115=1,SUMIF('[1]Комплексный'!$C$35:$C$45,MAX('[1]Комплексный'!$B$10:$B$24),'[1]Комплексный'!$D$35:$D$45),IF(K115=2,SUMIF('[1]Комплексный'!$C$35:$C$45,MAX('[1]Комплексный'!$B$10:$B$24),'[1]Комплексный'!$E$35:$E$45),IF(K115=3,SUMIF('[1]Комплексный'!$C$35:$C$45,MAX('[1]Комплексный'!$B$10:$B$24),'[1]Комплексный'!$F$35:$F$45),IF(K115&gt;3,SUMIF('[1]Комплексный'!$C$35:$C$45,MAX('[1]Комплексный'!$B$10:$B$24),'[1]Комплексный'!$G$35:$G$45)))))))</f>
        <v>0</v>
      </c>
      <c r="V115" s="56">
        <f>IF(M115="",0,IF(M115=0,0,IF(M115=1,SUMIF('[1]Комплексный'!$C$35:$C$45,MAX('[1]Комплексный'!$B$10:$B$24),'[1]Комплексный'!$D$35:$D$45),IF(M115=2,SUMIF('[1]Комплексный'!$C$35:$C$45,MAX('[1]Комплексный'!$B$10:$B$24),'[1]Комплексный'!$E$35:$E$45),IF(M115=3,SUMIF('[1]Комплексный'!$C$35:$C$45,MAX('[1]Комплексный'!$B$10:$B$24),'[1]Комплексный'!$F$35:$F$45),IF(M115&gt;3,SUMIF('[1]Комплексный'!$C$35:$C$45,MAX('[1]Комплексный'!$B$10:$B$24),'[1]Комплексный'!$G$35:$G$45)))))))</f>
        <v>0</v>
      </c>
      <c r="W115" s="56">
        <f>IF(P115="",0,IF(P115=0,0,IF(P115=1,SUMIF('[1]Комплексный'!$C$35:$C$45,MAX('[1]Комплексный'!$B$10:$B$24),'[1]Комплексный'!$D$35:$D$45),IF(P115=2,SUMIF('[1]Комплексный'!$C$35:$C$45,MAX('[1]Комплексный'!$B$10:$B$24),'[1]Комплексный'!$E$35:$E$45),IF(P115=3,SUMIF('[1]Комплексный'!$C$35:$C$45,MAX('[1]Комплексный'!$B$10:$B$24),'[1]Комплексный'!$F$35:$F$45),IF(P115&gt;3,SUMIF('[1]Комплексный'!$C$35:$C$45,MAX('[1]Комплексный'!$B$10:$B$24),'[1]Комплексный'!$G$35:$G$45)))))))</f>
        <v>0</v>
      </c>
      <c r="X115" s="56">
        <f t="shared" si="5"/>
        <v>0</v>
      </c>
    </row>
    <row r="116" spans="1:24" ht="62.25" customHeight="1" hidden="1">
      <c r="A116" s="28" t="str">
        <f t="shared" si="6"/>
        <v>z</v>
      </c>
      <c r="B116" s="29">
        <v>32</v>
      </c>
      <c r="C116" s="30">
        <f>_xlfn.IFERROR(VLOOKUP(B116,'[1]Многоборье'!$E$75:$T$107,3,FALSE),"")</f>
      </c>
      <c r="D116" s="30">
        <f>_xlfn.IFERROR(VLOOKUP(B116,'[1]Многоборье'!$E$76:$T$107,4,FALSE),"")</f>
      </c>
      <c r="E116" s="31">
        <f>_xlfn.IFERROR(VLOOKUP(B116,'[1]Многоборье'!$E$76:$T$107,5,FALSE),"")</f>
      </c>
      <c r="F116" s="30">
        <f>_xlfn.IFERROR(VLOOKUP(B116,'[1]Многоборье'!$E$76:$T$107,6,FALSE),"")</f>
      </c>
      <c r="G116" s="32">
        <f>_xlfn.IFERROR(VLOOKUP(B116,'[1]Многоборье'!$E$76:$T$107,7,FALSE),"")</f>
      </c>
      <c r="H116" s="32">
        <f>_xlfn.IFERROR(VLOOKUP(B116,'[1]Многоборье'!$E$76:$T$107,8,FALSE),"")</f>
      </c>
      <c r="I116" s="32">
        <f>_xlfn.IFERROR(VLOOKUP(B116,'[1]Многоборье'!$E$76:$T$107,9,FALSE),"")</f>
      </c>
      <c r="J116" s="32">
        <f>_xlfn.IFERROR(VLOOKUP(B116,'[1]Многоборье'!$E$76:$T$107,10,FALSE),"")</f>
      </c>
      <c r="K116" s="32">
        <f>_xlfn.IFERROR(VLOOKUP(B116,'[1]Многоборье'!$E$76:$T$107,11,FALSE),"")</f>
      </c>
      <c r="L116" s="32">
        <f>_xlfn.IFERROR(VLOOKUP(B116,'[1]Многоборье'!$E$76:$T$107,12,FALSE),"")</f>
      </c>
      <c r="M116" s="32">
        <f>_xlfn.IFERROR(VLOOKUP(B116,'[1]Многоборье'!$E$76:$T$107,13,FALSE),"")</f>
      </c>
      <c r="N116" s="32">
        <f>_xlfn.IFERROR(VLOOKUP(B116,'[1]Многоборье'!$E$76:$T$107,14,FALSE),"")</f>
      </c>
      <c r="O116" s="51">
        <f>_xlfn.IFERROR(VLOOKUP(B116,'[1]Многоборье'!$E$76:$T$107,15,FALSE),"")</f>
      </c>
      <c r="P116" s="51">
        <f t="shared" si="7"/>
      </c>
      <c r="Q116" s="32">
        <f>IF($C$90="","",_xlfn.IFERROR(IF(HLOOKUP('[1]Соревнования'!$B$11,'[1]Разряды'!$A$3:$AD$13,P116+1,FALSE)=0,"",HLOOKUP('[1]Соревнования'!$B$11,'[1]Разряды'!$A$3:$AD$13,P116+1,FALSE)),""))</f>
      </c>
      <c r="S116" s="56">
        <f>IF(G116="",0,IF(G116=0,0,IF(G116=1,SUMIF('[1]Комплексный'!$C$35:$C$45,MAX('[1]Комплексный'!$B$10:$B$24),'[1]Комплексный'!$D$35:$D$45),IF(G116=2,SUMIF('[1]Комплексный'!$C$35:$C$45,MAX('[1]Комплексный'!$B$10:$B$24),'[1]Комплексный'!$E$35:$E$45),IF(G116=3,SUMIF('[1]Комплексный'!$C$35:$C$45,MAX('[1]Комплексный'!$B$10:$B$24),'[1]Комплексный'!$F$35:$F$45),IF(G116&gt;3,SUMIF('[1]Комплексный'!$C$35:$C$45,MAX('[1]Комплексный'!$B$10:$B$24),'[1]Комплексный'!$G$35:$G$45)))))))</f>
        <v>0</v>
      </c>
      <c r="T116" s="56">
        <f>IF(I116="",0,IF(I116=0,0,IF(I116=1,SUMIF('[1]Комплексный'!$C$35:$C$45,MAX('[1]Комплексный'!$B$10:$B$24),'[1]Комплексный'!$D$35:$D$45),IF(I116=2,SUMIF('[1]Комплексный'!$C$35:$C$45,MAX('[1]Комплексный'!$B$10:$B$24),'[1]Комплексный'!$E$35:$E$45),IF(I116=3,SUMIF('[1]Комплексный'!$C$35:$C$45,MAX('[1]Комплексный'!$B$10:$B$24),'[1]Комплексный'!$F$35:$F$45),IF(I116&gt;3,SUMIF('[1]Комплексный'!$C$35:$C$45,MAX('[1]Комплексный'!$B$10:$B$24),'[1]Комплексный'!$G$35:$G$45)))))))</f>
        <v>0</v>
      </c>
      <c r="U116" s="56">
        <f>IF(K116="",0,IF(K116=0,0,IF(K116=1,SUMIF('[1]Комплексный'!$C$35:$C$45,MAX('[1]Комплексный'!$B$10:$B$24),'[1]Комплексный'!$D$35:$D$45),IF(K116=2,SUMIF('[1]Комплексный'!$C$35:$C$45,MAX('[1]Комплексный'!$B$10:$B$24),'[1]Комплексный'!$E$35:$E$45),IF(K116=3,SUMIF('[1]Комплексный'!$C$35:$C$45,MAX('[1]Комплексный'!$B$10:$B$24),'[1]Комплексный'!$F$35:$F$45),IF(K116&gt;3,SUMIF('[1]Комплексный'!$C$35:$C$45,MAX('[1]Комплексный'!$B$10:$B$24),'[1]Комплексный'!$G$35:$G$45)))))))</f>
        <v>0</v>
      </c>
      <c r="V116" s="56">
        <f>IF(M116="",0,IF(M116=0,0,IF(M116=1,SUMIF('[1]Комплексный'!$C$35:$C$45,MAX('[1]Комплексный'!$B$10:$B$24),'[1]Комплексный'!$D$35:$D$45),IF(M116=2,SUMIF('[1]Комплексный'!$C$35:$C$45,MAX('[1]Комплексный'!$B$10:$B$24),'[1]Комплексный'!$E$35:$E$45),IF(M116=3,SUMIF('[1]Комплексный'!$C$35:$C$45,MAX('[1]Комплексный'!$B$10:$B$24),'[1]Комплексный'!$F$35:$F$45),IF(M116&gt;3,SUMIF('[1]Комплексный'!$C$35:$C$45,MAX('[1]Комплексный'!$B$10:$B$24),'[1]Комплексный'!$G$35:$G$45)))))))</f>
        <v>0</v>
      </c>
      <c r="W116" s="56">
        <f>IF(P116="",0,IF(P116=0,0,IF(P116=1,SUMIF('[1]Комплексный'!$C$35:$C$45,MAX('[1]Комплексный'!$B$10:$B$24),'[1]Комплексный'!$D$35:$D$45),IF(P116=2,SUMIF('[1]Комплексный'!$C$35:$C$45,MAX('[1]Комплексный'!$B$10:$B$24),'[1]Комплексный'!$E$35:$E$45),IF(P116=3,SUMIF('[1]Комплексный'!$C$35:$C$45,MAX('[1]Комплексный'!$B$10:$B$24),'[1]Комплексный'!$F$35:$F$45),IF(P116&gt;3,SUMIF('[1]Комплексный'!$C$35:$C$45,MAX('[1]Комплексный'!$B$10:$B$24),'[1]Комплексный'!$G$35:$G$45)))))))</f>
        <v>0</v>
      </c>
      <c r="X116" s="56">
        <f t="shared" si="5"/>
        <v>0</v>
      </c>
    </row>
    <row r="117" spans="1:24" ht="15" hidden="1">
      <c r="A117" s="26" t="str">
        <f>IF(C118="","z","")</f>
        <v>z</v>
      </c>
      <c r="B117" s="27" t="str">
        <f>'[1]Соревнования'!B16</f>
        <v>R-4 женщины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S117" s="56">
        <f>IF(G117="",0,IF(G117=0,0,IF(G117=1,SUMIF('[1]Комплексный'!$C$35:$C$45,MAX('[1]Комплексный'!$B$10:$B$24),'[1]Комплексный'!$D$35:$D$45),IF(G117=2,SUMIF('[1]Комплексный'!$C$35:$C$45,MAX('[1]Комплексный'!$B$10:$B$24),'[1]Комплексный'!$E$35:$E$45),IF(G117=3,SUMIF('[1]Комплексный'!$C$35:$C$45,MAX('[1]Комплексный'!$B$10:$B$24),'[1]Комплексный'!$F$35:$F$45),IF(G117&gt;3,SUMIF('[1]Комплексный'!$C$35:$C$45,MAX('[1]Комплексный'!$B$10:$B$24),'[1]Комплексный'!$G$35:$G$45)))))))</f>
        <v>0</v>
      </c>
      <c r="T117" s="56">
        <f>IF(I117="",0,IF(I117=0,0,IF(I117=1,SUMIF('[1]Комплексный'!$C$35:$C$45,MAX('[1]Комплексный'!$B$10:$B$24),'[1]Комплексный'!$D$35:$D$45),IF(I117=2,SUMIF('[1]Комплексный'!$C$35:$C$45,MAX('[1]Комплексный'!$B$10:$B$24),'[1]Комплексный'!$E$35:$E$45),IF(I117=3,SUMIF('[1]Комплексный'!$C$35:$C$45,MAX('[1]Комплексный'!$B$10:$B$24),'[1]Комплексный'!$F$35:$F$45),IF(I117&gt;3,SUMIF('[1]Комплексный'!$C$35:$C$45,MAX('[1]Комплексный'!$B$10:$B$24),'[1]Комплексный'!$G$35:$G$45)))))))</f>
        <v>0</v>
      </c>
      <c r="U117" s="56">
        <f>IF(K117="",0,IF(K117=0,0,IF(K117=1,SUMIF('[1]Комплексный'!$C$35:$C$45,MAX('[1]Комплексный'!$B$10:$B$24),'[1]Комплексный'!$D$35:$D$45),IF(K117=2,SUMIF('[1]Комплексный'!$C$35:$C$45,MAX('[1]Комплексный'!$B$10:$B$24),'[1]Комплексный'!$E$35:$E$45),IF(K117=3,SUMIF('[1]Комплексный'!$C$35:$C$45,MAX('[1]Комплексный'!$B$10:$B$24),'[1]Комплексный'!$F$35:$F$45),IF(K117&gt;3,SUMIF('[1]Комплексный'!$C$35:$C$45,MAX('[1]Комплексный'!$B$10:$B$24),'[1]Комплексный'!$G$35:$G$45)))))))</f>
        <v>0</v>
      </c>
      <c r="V117" s="56">
        <f>IF(M117="",0,IF(M117=0,0,IF(M117=1,SUMIF('[1]Комплексный'!$C$35:$C$45,MAX('[1]Комплексный'!$B$10:$B$24),'[1]Комплексный'!$D$35:$D$45),IF(M117=2,SUMIF('[1]Комплексный'!$C$35:$C$45,MAX('[1]Комплексный'!$B$10:$B$24),'[1]Комплексный'!$E$35:$E$45),IF(M117=3,SUMIF('[1]Комплексный'!$C$35:$C$45,MAX('[1]Комплексный'!$B$10:$B$24),'[1]Комплексный'!$F$35:$F$45),IF(M117&gt;3,SUMIF('[1]Комплексный'!$C$35:$C$45,MAX('[1]Комплексный'!$B$10:$B$24),'[1]Комплексный'!$G$35:$G$45)))))))</f>
        <v>0</v>
      </c>
      <c r="W117" s="56">
        <f>IF(P117="",0,IF(P117=0,0,IF(P117=1,SUMIF('[1]Комплексный'!$C$35:$C$45,MAX('[1]Комплексный'!$B$10:$B$24),'[1]Комплексный'!$D$35:$D$45),IF(P117=2,SUMIF('[1]Комплексный'!$C$35:$C$45,MAX('[1]Комплексный'!$B$10:$B$24),'[1]Комплексный'!$E$35:$E$45),IF(P117=3,SUMIF('[1]Комплексный'!$C$35:$C$45,MAX('[1]Комплексный'!$B$10:$B$24),'[1]Комплексный'!$F$35:$F$45),IF(P117&gt;3,SUMIF('[1]Комплексный'!$C$35:$C$45,MAX('[1]Комплексный'!$B$10:$B$24),'[1]Комплексный'!$G$35:$G$45)))))))</f>
        <v>0</v>
      </c>
      <c r="X117" s="56">
        <f t="shared" si="5"/>
        <v>0</v>
      </c>
    </row>
    <row r="118" spans="1:24" ht="49.5" customHeight="1" hidden="1">
      <c r="A118" s="28" t="str">
        <f aca="true" t="shared" si="8" ref="A118:A149">IF(C118="","z","")</f>
        <v>z</v>
      </c>
      <c r="B118" s="29">
        <v>1</v>
      </c>
      <c r="C118" s="30">
        <f>_xlfn.IFERROR(VLOOKUP(B118,'[1]Многоборье'!$E$111:$T$143,3,FALSE),"")</f>
      </c>
      <c r="D118" s="30">
        <f>_xlfn.IFERROR(VLOOKUP(B118,'[1]Многоборье'!$E$112:$T$143,4,FALSE),"")</f>
      </c>
      <c r="E118" s="31">
        <f>_xlfn.IFERROR(VLOOKUP(B118,'[1]Многоборье'!$E$112:$T$143,5,FALSE),"")</f>
      </c>
      <c r="F118" s="30">
        <f>_xlfn.IFERROR(VLOOKUP(B118,'[1]Многоборье'!$E$112:$T$143,6,FALSE),"")</f>
      </c>
      <c r="G118" s="32">
        <f>_xlfn.IFERROR(VLOOKUP(B118,'[1]Многоборье'!$E$112:$T$143,7,FALSE),"")</f>
      </c>
      <c r="H118" s="32">
        <f>_xlfn.IFERROR(VLOOKUP(B118,'[1]Многоборье'!$E$112:$T$143,8,FALSE),"")</f>
      </c>
      <c r="I118" s="32">
        <f>_xlfn.IFERROR(VLOOKUP(B118,'[1]Многоборье'!$E$112:$T$143,9,FALSE),"")</f>
      </c>
      <c r="J118" s="32">
        <f>_xlfn.IFERROR(VLOOKUP(B118,'[1]Многоборье'!$E$112:$T$143,10,FALSE),"")</f>
      </c>
      <c r="K118" s="32">
        <f>_xlfn.IFERROR(VLOOKUP(B118,'[1]Многоборье'!$E$112:$T$143,11,FALSE),"")</f>
      </c>
      <c r="L118" s="32">
        <f>_xlfn.IFERROR(VLOOKUP(B118,'[1]Многоборье'!$E$112:$T$143,12,FALSE),"")</f>
      </c>
      <c r="M118" s="32">
        <f>_xlfn.IFERROR(VLOOKUP(B118,'[1]Многоборье'!$E$112:$T$143,13,FALSE),"")</f>
      </c>
      <c r="N118" s="32">
        <f>_xlfn.IFERROR(VLOOKUP(B118,'[1]Многоборье'!$E$112:$T$143,14,FALSE),"")</f>
      </c>
      <c r="O118" s="51">
        <f>_xlfn.IFERROR(VLOOKUP(B118,'[1]Многоборье'!$E$112:$T$143,15,FALSE),"")</f>
      </c>
      <c r="P118" s="51">
        <f aca="true" t="shared" si="9" ref="P118:P149">_xlfn.IFERROR(RANK(O118,$O$118:$O$149,0),"")</f>
      </c>
      <c r="Q118" s="32">
        <f>IF($C$123="","",_xlfn.IFERROR(IF(HLOOKUP('[1]Соревнования'!$B$11,'[1]Разряды'!$A$3:$AD$13,P118+1,FALSE)=0,"",HLOOKUP('[1]Соревнования'!$B$11,'[1]Разряды'!$A$3:$AD$13,P118+1,FALSE)),""))</f>
      </c>
      <c r="S118" s="56">
        <f>IF(G118="",0,IF(G118=0,0,IF(G118=1,SUMIF('[1]Комплексный'!$C$35:$C$45,MAX('[1]Комплексный'!$B$10:$B$24),'[1]Комплексный'!$D$35:$D$45),IF(G118=2,SUMIF('[1]Комплексный'!$C$35:$C$45,MAX('[1]Комплексный'!$B$10:$B$24),'[1]Комплексный'!$E$35:$E$45),IF(G118=3,SUMIF('[1]Комплексный'!$C$35:$C$45,MAX('[1]Комплексный'!$B$10:$B$24),'[1]Комплексный'!$F$35:$F$45),IF(G118&gt;3,SUMIF('[1]Комплексный'!$C$35:$C$45,MAX('[1]Комплексный'!$B$10:$B$24),'[1]Комплексный'!$G$35:$G$45)))))))</f>
        <v>0</v>
      </c>
      <c r="T118" s="56">
        <f>IF(I118="",0,IF(I118=0,0,IF(I118=1,SUMIF('[1]Комплексный'!$C$35:$C$45,MAX('[1]Комплексный'!$B$10:$B$24),'[1]Комплексный'!$D$35:$D$45),IF(I118=2,SUMIF('[1]Комплексный'!$C$35:$C$45,MAX('[1]Комплексный'!$B$10:$B$24),'[1]Комплексный'!$E$35:$E$45),IF(I118=3,SUMIF('[1]Комплексный'!$C$35:$C$45,MAX('[1]Комплексный'!$B$10:$B$24),'[1]Комплексный'!$F$35:$F$45),IF(I118&gt;3,SUMIF('[1]Комплексный'!$C$35:$C$45,MAX('[1]Комплексный'!$B$10:$B$24),'[1]Комплексный'!$G$35:$G$45)))))))</f>
        <v>0</v>
      </c>
      <c r="U118" s="56">
        <f>IF(K118="",0,IF(K118=0,0,IF(K118=1,SUMIF('[1]Комплексный'!$C$35:$C$45,MAX('[1]Комплексный'!$B$10:$B$24),'[1]Комплексный'!$D$35:$D$45),IF(K118=2,SUMIF('[1]Комплексный'!$C$35:$C$45,MAX('[1]Комплексный'!$B$10:$B$24),'[1]Комплексный'!$E$35:$E$45),IF(K118=3,SUMIF('[1]Комплексный'!$C$35:$C$45,MAX('[1]Комплексный'!$B$10:$B$24),'[1]Комплексный'!$F$35:$F$45),IF(K118&gt;3,SUMIF('[1]Комплексный'!$C$35:$C$45,MAX('[1]Комплексный'!$B$10:$B$24),'[1]Комплексный'!$G$35:$G$45)))))))</f>
        <v>0</v>
      </c>
      <c r="V118" s="56">
        <f>IF(M118="",0,IF(M118=0,0,IF(M118=1,SUMIF('[1]Комплексный'!$C$35:$C$45,MAX('[1]Комплексный'!$B$10:$B$24),'[1]Комплексный'!$D$35:$D$45),IF(M118=2,SUMIF('[1]Комплексный'!$C$35:$C$45,MAX('[1]Комплексный'!$B$10:$B$24),'[1]Комплексный'!$E$35:$E$45),IF(M118=3,SUMIF('[1]Комплексный'!$C$35:$C$45,MAX('[1]Комплексный'!$B$10:$B$24),'[1]Комплексный'!$F$35:$F$45),IF(M118&gt;3,SUMIF('[1]Комплексный'!$C$35:$C$45,MAX('[1]Комплексный'!$B$10:$B$24),'[1]Комплексный'!$G$35:$G$45)))))))</f>
        <v>0</v>
      </c>
      <c r="W118" s="56">
        <f>IF(P118="",0,IF(P118=0,0,IF(P118=1,SUMIF('[1]Комплексный'!$C$35:$C$45,MAX('[1]Комплексный'!$B$10:$B$24),'[1]Комплексный'!$D$35:$D$45),IF(P118=2,SUMIF('[1]Комплексный'!$C$35:$C$45,MAX('[1]Комплексный'!$B$10:$B$24),'[1]Комплексный'!$E$35:$E$45),IF(P118=3,SUMIF('[1]Комплексный'!$C$35:$C$45,MAX('[1]Комплексный'!$B$10:$B$24),'[1]Комплексный'!$F$35:$F$45),IF(P118&gt;3,SUMIF('[1]Комплексный'!$C$35:$C$45,MAX('[1]Комплексный'!$B$10:$B$24),'[1]Комплексный'!$G$35:$G$45)))))))</f>
        <v>0</v>
      </c>
      <c r="X118" s="56">
        <f t="shared" si="5"/>
        <v>0</v>
      </c>
    </row>
    <row r="119" spans="1:24" ht="49.5" customHeight="1" hidden="1">
      <c r="A119" s="28" t="str">
        <f t="shared" si="8"/>
        <v>z</v>
      </c>
      <c r="B119" s="29">
        <v>2</v>
      </c>
      <c r="C119" s="30">
        <f>_xlfn.IFERROR(VLOOKUP(B119,'[1]Многоборье'!$E$111:$T$143,3,FALSE),"")</f>
      </c>
      <c r="D119" s="30">
        <f>_xlfn.IFERROR(VLOOKUP(B119,'[1]Многоборье'!$E$112:$T$143,4,FALSE),"")</f>
      </c>
      <c r="E119" s="31">
        <f>_xlfn.IFERROR(VLOOKUP(B119,'[1]Многоборье'!$E$112:$T$143,5,FALSE),"")</f>
      </c>
      <c r="F119" s="30">
        <f>_xlfn.IFERROR(VLOOKUP(B119,'[1]Многоборье'!$E$112:$T$143,6,FALSE),"")</f>
      </c>
      <c r="G119" s="32">
        <f>_xlfn.IFERROR(VLOOKUP(B119,'[1]Многоборье'!$E$112:$T$143,7,FALSE),"")</f>
      </c>
      <c r="H119" s="32">
        <f>_xlfn.IFERROR(VLOOKUP(B119,'[1]Многоборье'!$E$112:$T$143,8,FALSE),"")</f>
      </c>
      <c r="I119" s="32">
        <f>_xlfn.IFERROR(VLOOKUP(B119,'[1]Многоборье'!$E$112:$T$143,9,FALSE),"")</f>
      </c>
      <c r="J119" s="32">
        <f>_xlfn.IFERROR(VLOOKUP(B119,'[1]Многоборье'!$E$112:$T$143,10,FALSE),"")</f>
      </c>
      <c r="K119" s="32">
        <f>_xlfn.IFERROR(VLOOKUP(B119,'[1]Многоборье'!$E$112:$T$143,11,FALSE),"")</f>
      </c>
      <c r="L119" s="32">
        <f>_xlfn.IFERROR(VLOOKUP(B119,'[1]Многоборье'!$E$112:$T$143,12,FALSE),"")</f>
      </c>
      <c r="M119" s="32">
        <f>_xlfn.IFERROR(VLOOKUP(B119,'[1]Многоборье'!$E$112:$T$143,13,FALSE),"")</f>
      </c>
      <c r="N119" s="32">
        <f>_xlfn.IFERROR(VLOOKUP(B119,'[1]Многоборье'!$E$112:$T$143,14,FALSE),"")</f>
      </c>
      <c r="O119" s="51">
        <f>_xlfn.IFERROR(VLOOKUP(B119,'[1]Многоборье'!$E$112:$T$143,15,FALSE),"")</f>
      </c>
      <c r="P119" s="51">
        <f t="shared" si="9"/>
      </c>
      <c r="Q119" s="32">
        <f>IF($C$123="","",_xlfn.IFERROR(IF(HLOOKUP('[1]Соревнования'!$B$11,'[1]Разряды'!$A$3:$AD$13,P119+1,FALSE)=0,"",HLOOKUP('[1]Соревнования'!$B$11,'[1]Разряды'!$A$3:$AD$13,P119+1,FALSE)),""))</f>
      </c>
      <c r="S119" s="56">
        <f>IF(G119="",0,IF(G119=0,0,IF(G119=1,SUMIF('[1]Комплексный'!$C$35:$C$45,MAX('[1]Комплексный'!$B$10:$B$24),'[1]Комплексный'!$D$35:$D$45),IF(G119=2,SUMIF('[1]Комплексный'!$C$35:$C$45,MAX('[1]Комплексный'!$B$10:$B$24),'[1]Комплексный'!$E$35:$E$45),IF(G119=3,SUMIF('[1]Комплексный'!$C$35:$C$45,MAX('[1]Комплексный'!$B$10:$B$24),'[1]Комплексный'!$F$35:$F$45),IF(G119&gt;3,SUMIF('[1]Комплексный'!$C$35:$C$45,MAX('[1]Комплексный'!$B$10:$B$24),'[1]Комплексный'!$G$35:$G$45)))))))</f>
        <v>0</v>
      </c>
      <c r="T119" s="56">
        <f>IF(I119="",0,IF(I119=0,0,IF(I119=1,SUMIF('[1]Комплексный'!$C$35:$C$45,MAX('[1]Комплексный'!$B$10:$B$24),'[1]Комплексный'!$D$35:$D$45),IF(I119=2,SUMIF('[1]Комплексный'!$C$35:$C$45,MAX('[1]Комплексный'!$B$10:$B$24),'[1]Комплексный'!$E$35:$E$45),IF(I119=3,SUMIF('[1]Комплексный'!$C$35:$C$45,MAX('[1]Комплексный'!$B$10:$B$24),'[1]Комплексный'!$F$35:$F$45),IF(I119&gt;3,SUMIF('[1]Комплексный'!$C$35:$C$45,MAX('[1]Комплексный'!$B$10:$B$24),'[1]Комплексный'!$G$35:$G$45)))))))</f>
        <v>0</v>
      </c>
      <c r="U119" s="56">
        <f>IF(K119="",0,IF(K119=0,0,IF(K119=1,SUMIF('[1]Комплексный'!$C$35:$C$45,MAX('[1]Комплексный'!$B$10:$B$24),'[1]Комплексный'!$D$35:$D$45),IF(K119=2,SUMIF('[1]Комплексный'!$C$35:$C$45,MAX('[1]Комплексный'!$B$10:$B$24),'[1]Комплексный'!$E$35:$E$45),IF(K119=3,SUMIF('[1]Комплексный'!$C$35:$C$45,MAX('[1]Комплексный'!$B$10:$B$24),'[1]Комплексный'!$F$35:$F$45),IF(K119&gt;3,SUMIF('[1]Комплексный'!$C$35:$C$45,MAX('[1]Комплексный'!$B$10:$B$24),'[1]Комплексный'!$G$35:$G$45)))))))</f>
        <v>0</v>
      </c>
      <c r="V119" s="56">
        <f>IF(M119="",0,IF(M119=0,0,IF(M119=1,SUMIF('[1]Комплексный'!$C$35:$C$45,MAX('[1]Комплексный'!$B$10:$B$24),'[1]Комплексный'!$D$35:$D$45),IF(M119=2,SUMIF('[1]Комплексный'!$C$35:$C$45,MAX('[1]Комплексный'!$B$10:$B$24),'[1]Комплексный'!$E$35:$E$45),IF(M119=3,SUMIF('[1]Комплексный'!$C$35:$C$45,MAX('[1]Комплексный'!$B$10:$B$24),'[1]Комплексный'!$F$35:$F$45),IF(M119&gt;3,SUMIF('[1]Комплексный'!$C$35:$C$45,MAX('[1]Комплексный'!$B$10:$B$24),'[1]Комплексный'!$G$35:$G$45)))))))</f>
        <v>0</v>
      </c>
      <c r="W119" s="56">
        <f>IF(P119="",0,IF(P119=0,0,IF(P119=1,SUMIF('[1]Комплексный'!$C$35:$C$45,MAX('[1]Комплексный'!$B$10:$B$24),'[1]Комплексный'!$D$35:$D$45),IF(P119=2,SUMIF('[1]Комплексный'!$C$35:$C$45,MAX('[1]Комплексный'!$B$10:$B$24),'[1]Комплексный'!$E$35:$E$45),IF(P119=3,SUMIF('[1]Комплексный'!$C$35:$C$45,MAX('[1]Комплексный'!$B$10:$B$24),'[1]Комплексный'!$F$35:$F$45),IF(P119&gt;3,SUMIF('[1]Комплексный'!$C$35:$C$45,MAX('[1]Комплексный'!$B$10:$B$24),'[1]Комплексный'!$G$35:$G$45)))))))</f>
        <v>0</v>
      </c>
      <c r="X119" s="56">
        <f t="shared" si="5"/>
        <v>0</v>
      </c>
    </row>
    <row r="120" spans="1:24" ht="49.5" customHeight="1" hidden="1">
      <c r="A120" s="28" t="str">
        <f t="shared" si="8"/>
        <v>z</v>
      </c>
      <c r="B120" s="29">
        <v>3</v>
      </c>
      <c r="C120" s="30">
        <f>_xlfn.IFERROR(VLOOKUP(B120,'[1]Многоборье'!$E$111:$T$143,3,FALSE),"")</f>
      </c>
      <c r="D120" s="30">
        <f>_xlfn.IFERROR(VLOOKUP(B120,'[1]Многоборье'!$E$112:$T$143,4,FALSE),"")</f>
      </c>
      <c r="E120" s="31">
        <f>_xlfn.IFERROR(VLOOKUP(B120,'[1]Многоборье'!$E$112:$T$143,5,FALSE),"")</f>
      </c>
      <c r="F120" s="30">
        <f>_xlfn.IFERROR(VLOOKUP(B120,'[1]Многоборье'!$E$112:$T$143,6,FALSE),"")</f>
      </c>
      <c r="G120" s="32">
        <v>3</v>
      </c>
      <c r="H120" s="32">
        <v>90</v>
      </c>
      <c r="I120" s="32">
        <f>_xlfn.IFERROR(VLOOKUP(B120,'[1]Многоборье'!$E$112:$T$143,9,FALSE),"")</f>
      </c>
      <c r="J120" s="32">
        <f>_xlfn.IFERROR(VLOOKUP(B120,'[1]Многоборье'!$E$112:$T$143,10,FALSE),"")</f>
      </c>
      <c r="K120" s="32">
        <v>3</v>
      </c>
      <c r="L120" s="32">
        <v>270</v>
      </c>
      <c r="M120" s="32">
        <f>_xlfn.IFERROR(VLOOKUP(B120,'[1]Многоборье'!$E$112:$T$143,13,FALSE),"")</f>
      </c>
      <c r="N120" s="32">
        <f>_xlfn.IFERROR(VLOOKUP(B120,'[1]Многоборье'!$E$112:$T$143,14,FALSE),"")</f>
      </c>
      <c r="O120" s="51">
        <f>_xlfn.IFERROR(VLOOKUP(B120,'[1]Многоборье'!$E$112:$T$143,15,FALSE),"")</f>
      </c>
      <c r="P120" s="51">
        <f t="shared" si="9"/>
      </c>
      <c r="Q120" s="32">
        <f>IF($C$123="","",_xlfn.IFERROR(IF(HLOOKUP('[1]Соревнования'!$B$11,'[1]Разряды'!$A$3:$AD$13,P120+1,FALSE)=0,"",HLOOKUP('[1]Соревнования'!$B$11,'[1]Разряды'!$A$3:$AD$13,P120+1,FALSE)),""))</f>
      </c>
      <c r="S120" s="56" t="e">
        <f>IF(G120="",0,IF(G120=0,0,IF(G120=1,SUMIF('[1]Комплексный'!$C$35:$C$45,MAX('[1]Комплексный'!$B$10:$B$24),'[1]Комплексный'!$D$35:$D$45),IF(G120=2,SUMIF('[1]Комплексный'!$C$35:$C$45,MAX('[1]Комплексный'!$B$10:$B$24),'[1]Комплексный'!$E$35:$E$45),IF(G120=3,SUMIF('[1]Комплексный'!$C$35:$C$45,MAX('[1]Комплексный'!$B$10:$B$24),'[1]Комплексный'!$F$35:$F$45),IF(G120&gt;3,SUMIF('[1]Комплексный'!$C$35:$C$45,MAX('[1]Комплексный'!$B$10:$B$24),'[1]Комплексный'!$G$35:$G$45)))))))</f>
        <v>#VALUE!</v>
      </c>
      <c r="T120" s="56">
        <f>IF(I120="",0,IF(I120=0,0,IF(I120=1,SUMIF('[1]Комплексный'!$C$35:$C$45,MAX('[1]Комплексный'!$B$10:$B$24),'[1]Комплексный'!$D$35:$D$45),IF(I120=2,SUMIF('[1]Комплексный'!$C$35:$C$45,MAX('[1]Комплексный'!$B$10:$B$24),'[1]Комплексный'!$E$35:$E$45),IF(I120=3,SUMIF('[1]Комплексный'!$C$35:$C$45,MAX('[1]Комплексный'!$B$10:$B$24),'[1]Комплексный'!$F$35:$F$45),IF(I120&gt;3,SUMIF('[1]Комплексный'!$C$35:$C$45,MAX('[1]Комплексный'!$B$10:$B$24),'[1]Комплексный'!$G$35:$G$45)))))))</f>
        <v>0</v>
      </c>
      <c r="U120" s="56" t="e">
        <f>IF(K120="",0,IF(K120=0,0,IF(K120=1,SUMIF('[1]Комплексный'!$C$35:$C$45,MAX('[1]Комплексный'!$B$10:$B$24),'[1]Комплексный'!$D$35:$D$45),IF(K120=2,SUMIF('[1]Комплексный'!$C$35:$C$45,MAX('[1]Комплексный'!$B$10:$B$24),'[1]Комплексный'!$E$35:$E$45),IF(K120=3,SUMIF('[1]Комплексный'!$C$35:$C$45,MAX('[1]Комплексный'!$B$10:$B$24),'[1]Комплексный'!$F$35:$F$45),IF(K120&gt;3,SUMIF('[1]Комплексный'!$C$35:$C$45,MAX('[1]Комплексный'!$B$10:$B$24),'[1]Комплексный'!$G$35:$G$45)))))))</f>
        <v>#VALUE!</v>
      </c>
      <c r="V120" s="56">
        <f>IF(M120="",0,IF(M120=0,0,IF(M120=1,SUMIF('[1]Комплексный'!$C$35:$C$45,MAX('[1]Комплексный'!$B$10:$B$24),'[1]Комплексный'!$D$35:$D$45),IF(M120=2,SUMIF('[1]Комплексный'!$C$35:$C$45,MAX('[1]Комплексный'!$B$10:$B$24),'[1]Комплексный'!$E$35:$E$45),IF(M120=3,SUMIF('[1]Комплексный'!$C$35:$C$45,MAX('[1]Комплексный'!$B$10:$B$24),'[1]Комплексный'!$F$35:$F$45),IF(M120&gt;3,SUMIF('[1]Комплексный'!$C$35:$C$45,MAX('[1]Комплексный'!$B$10:$B$24),'[1]Комплексный'!$G$35:$G$45)))))))</f>
        <v>0</v>
      </c>
      <c r="W120" s="56">
        <f>IF(P120="",0,IF(P120=0,0,IF(P120=1,SUMIF('[1]Комплексный'!$C$35:$C$45,MAX('[1]Комплексный'!$B$10:$B$24),'[1]Комплексный'!$D$35:$D$45),IF(P120=2,SUMIF('[1]Комплексный'!$C$35:$C$45,MAX('[1]Комплексный'!$B$10:$B$24),'[1]Комплексный'!$E$35:$E$45),IF(P120=3,SUMIF('[1]Комплексный'!$C$35:$C$45,MAX('[1]Комплексный'!$B$10:$B$24),'[1]Комплексный'!$F$35:$F$45),IF(P120&gt;3,SUMIF('[1]Комплексный'!$C$35:$C$45,MAX('[1]Комплексный'!$B$10:$B$24),'[1]Комплексный'!$G$35:$G$45)))))))</f>
        <v>0</v>
      </c>
      <c r="X120" s="56" t="e">
        <f t="shared" si="5"/>
        <v>#VALUE!</v>
      </c>
    </row>
    <row r="121" spans="1:24" ht="49.5" customHeight="1" hidden="1">
      <c r="A121" s="28" t="str">
        <f t="shared" si="8"/>
        <v>z</v>
      </c>
      <c r="B121" s="33">
        <v>4</v>
      </c>
      <c r="C121" s="34">
        <f>_xlfn.IFERROR(VLOOKUP(B121,'[1]Многоборье'!$E$111:$T$143,3,FALSE),"")</f>
      </c>
      <c r="D121" s="34">
        <f>_xlfn.IFERROR(VLOOKUP(B121,'[1]Многоборье'!$E$112:$T$143,4,FALSE),"")</f>
      </c>
      <c r="E121" s="35">
        <f>_xlfn.IFERROR(VLOOKUP(B121,'[1]Многоборье'!$E$112:$T$143,5,FALSE),"")</f>
      </c>
      <c r="F121" s="34">
        <f>_xlfn.IFERROR(VLOOKUP(B121,'[1]Многоборье'!$E$112:$T$143,6,FALSE),"")</f>
      </c>
      <c r="G121" s="36">
        <f>_xlfn.IFERROR(VLOOKUP(B121,'[1]Многоборье'!$E$112:$T$143,7,FALSE),"")</f>
      </c>
      <c r="H121" s="36">
        <f>_xlfn.IFERROR(VLOOKUP(B121,'[1]Многоборье'!$E$112:$T$143,8,FALSE),"")</f>
      </c>
      <c r="I121" s="36">
        <f>_xlfn.IFERROR(VLOOKUP(B121,'[1]Многоборье'!$E$112:$T$143,9,FALSE),"")</f>
      </c>
      <c r="J121" s="36">
        <f>_xlfn.IFERROR(VLOOKUP(B121,'[1]Многоборье'!$E$112:$T$143,10,FALSE),"")</f>
      </c>
      <c r="K121" s="36">
        <f>_xlfn.IFERROR(VLOOKUP(B121,'[1]Многоборье'!$E$112:$T$143,11,FALSE),"")</f>
      </c>
      <c r="L121" s="36">
        <f>_xlfn.IFERROR(VLOOKUP(B121,'[1]Многоборье'!$E$112:$T$143,12,FALSE),"")</f>
      </c>
      <c r="M121" s="36">
        <f>_xlfn.IFERROR(VLOOKUP(B121,'[1]Многоборье'!$E$112:$T$143,13,FALSE),"")</f>
      </c>
      <c r="N121" s="36">
        <f>_xlfn.IFERROR(VLOOKUP(B121,'[1]Многоборье'!$E$112:$T$143,14,FALSE),"")</f>
      </c>
      <c r="O121" s="52">
        <f>_xlfn.IFERROR(VLOOKUP(B121,'[1]Многоборье'!$E$112:$T$143,15,FALSE),"")</f>
      </c>
      <c r="P121" s="52">
        <f t="shared" si="9"/>
      </c>
      <c r="Q121" s="36">
        <f>IF($C$123="","",_xlfn.IFERROR(IF(HLOOKUP('[1]Соревнования'!$B$11,'[1]Разряды'!$A$3:$AD$13,P121+1,FALSE)=0,"",HLOOKUP('[1]Соревнования'!$B$11,'[1]Разряды'!$A$3:$AD$13,P121+1,FALSE)),""))</f>
      </c>
      <c r="S121" s="56">
        <f>IF(G121="",0,IF(G121=0,0,IF(G121=1,SUMIF('[1]Комплексный'!$C$35:$C$45,MAX('[1]Комплексный'!$B$10:$B$24),'[1]Комплексный'!$D$35:$D$45),IF(G121=2,SUMIF('[1]Комплексный'!$C$35:$C$45,MAX('[1]Комплексный'!$B$10:$B$24),'[1]Комплексный'!$E$35:$E$45),IF(G121=3,SUMIF('[1]Комплексный'!$C$35:$C$45,MAX('[1]Комплексный'!$B$10:$B$24),'[1]Комплексный'!$F$35:$F$45),IF(G121&gt;3,SUMIF('[1]Комплексный'!$C$35:$C$45,MAX('[1]Комплексный'!$B$10:$B$24),'[1]Комплексный'!$G$35:$G$45)))))))</f>
        <v>0</v>
      </c>
      <c r="T121" s="56">
        <f>IF(I121="",0,IF(I121=0,0,IF(I121=1,SUMIF('[1]Комплексный'!$C$35:$C$45,MAX('[1]Комплексный'!$B$10:$B$24),'[1]Комплексный'!$D$35:$D$45),IF(I121=2,SUMIF('[1]Комплексный'!$C$35:$C$45,MAX('[1]Комплексный'!$B$10:$B$24),'[1]Комплексный'!$E$35:$E$45),IF(I121=3,SUMIF('[1]Комплексный'!$C$35:$C$45,MAX('[1]Комплексный'!$B$10:$B$24),'[1]Комплексный'!$F$35:$F$45),IF(I121&gt;3,SUMIF('[1]Комплексный'!$C$35:$C$45,MAX('[1]Комплексный'!$B$10:$B$24),'[1]Комплексный'!$G$35:$G$45)))))))</f>
        <v>0</v>
      </c>
      <c r="U121" s="56">
        <f>IF(K121="",0,IF(K121=0,0,IF(K121=1,SUMIF('[1]Комплексный'!$C$35:$C$45,MAX('[1]Комплексный'!$B$10:$B$24),'[1]Комплексный'!$D$35:$D$45),IF(K121=2,SUMIF('[1]Комплексный'!$C$35:$C$45,MAX('[1]Комплексный'!$B$10:$B$24),'[1]Комплексный'!$E$35:$E$45),IF(K121=3,SUMIF('[1]Комплексный'!$C$35:$C$45,MAX('[1]Комплексный'!$B$10:$B$24),'[1]Комплексный'!$F$35:$F$45),IF(K121&gt;3,SUMIF('[1]Комплексный'!$C$35:$C$45,MAX('[1]Комплексный'!$B$10:$B$24),'[1]Комплексный'!$G$35:$G$45)))))))</f>
        <v>0</v>
      </c>
      <c r="V121" s="56">
        <f>IF(M121="",0,IF(M121=0,0,IF(M121=1,SUMIF('[1]Комплексный'!$C$35:$C$45,MAX('[1]Комплексный'!$B$10:$B$24),'[1]Комплексный'!$D$35:$D$45),IF(M121=2,SUMIF('[1]Комплексный'!$C$35:$C$45,MAX('[1]Комплексный'!$B$10:$B$24),'[1]Комплексный'!$E$35:$E$45),IF(M121=3,SUMIF('[1]Комплексный'!$C$35:$C$45,MAX('[1]Комплексный'!$B$10:$B$24),'[1]Комплексный'!$F$35:$F$45),IF(M121&gt;3,SUMIF('[1]Комплексный'!$C$35:$C$45,MAX('[1]Комплексный'!$B$10:$B$24),'[1]Комплексный'!$G$35:$G$45)))))))</f>
        <v>0</v>
      </c>
      <c r="W121" s="56">
        <f>IF(P121="",0,IF(P121=0,0,IF(P121=1,SUMIF('[1]Комплексный'!$C$35:$C$45,MAX('[1]Комплексный'!$B$10:$B$24),'[1]Комплексный'!$D$35:$D$45),IF(P121=2,SUMIF('[1]Комплексный'!$C$35:$C$45,MAX('[1]Комплексный'!$B$10:$B$24),'[1]Комплексный'!$E$35:$E$45),IF(P121=3,SUMIF('[1]Комплексный'!$C$35:$C$45,MAX('[1]Комплексный'!$B$10:$B$24),'[1]Комплексный'!$F$35:$F$45),IF(P121&gt;3,SUMIF('[1]Комплексный'!$C$35:$C$45,MAX('[1]Комплексный'!$B$10:$B$24),'[1]Комплексный'!$G$35:$G$45)))))))</f>
        <v>0</v>
      </c>
      <c r="X121" s="56">
        <f t="shared" si="5"/>
        <v>0</v>
      </c>
    </row>
    <row r="122" spans="1:24" ht="49.5" customHeight="1" hidden="1">
      <c r="A122" s="28" t="str">
        <f t="shared" si="8"/>
        <v>z</v>
      </c>
      <c r="B122" s="33">
        <v>5</v>
      </c>
      <c r="C122" s="34">
        <f>_xlfn.IFERROR(VLOOKUP(B122,'[1]Многоборье'!$E$111:$T$143,3,FALSE),"")</f>
      </c>
      <c r="D122" s="34">
        <f>_xlfn.IFERROR(VLOOKUP(B122,'[1]Многоборье'!$E$112:$T$143,4,FALSE),"")</f>
      </c>
      <c r="E122" s="35">
        <f>_xlfn.IFERROR(VLOOKUP(B122,'[1]Многоборье'!$E$112:$T$143,5,FALSE),"")</f>
      </c>
      <c r="F122" s="34">
        <f>_xlfn.IFERROR(VLOOKUP(B122,'[1]Многоборье'!$E$112:$T$143,6,FALSE),"")</f>
      </c>
      <c r="G122" s="36">
        <f>_xlfn.IFERROR(VLOOKUP(B122,'[1]Многоборье'!$E$112:$T$143,7,FALSE),"")</f>
      </c>
      <c r="H122" s="36">
        <f>_xlfn.IFERROR(VLOOKUP(B122,'[1]Многоборье'!$E$112:$T$143,8,FALSE),"")</f>
      </c>
      <c r="I122" s="36">
        <f>_xlfn.IFERROR(VLOOKUP(B122,'[1]Многоборье'!$E$112:$T$143,9,FALSE),"")</f>
      </c>
      <c r="J122" s="36">
        <f>_xlfn.IFERROR(VLOOKUP(B122,'[1]Многоборье'!$E$112:$T$143,10,FALSE),"")</f>
      </c>
      <c r="K122" s="36">
        <f>_xlfn.IFERROR(VLOOKUP(B122,'[1]Многоборье'!$E$112:$T$143,11,FALSE),"")</f>
      </c>
      <c r="L122" s="36">
        <f>_xlfn.IFERROR(VLOOKUP(B122,'[1]Многоборье'!$E$112:$T$143,12,FALSE),"")</f>
      </c>
      <c r="M122" s="36">
        <f>_xlfn.IFERROR(VLOOKUP(B122,'[1]Многоборье'!$E$112:$T$143,13,FALSE),"")</f>
      </c>
      <c r="N122" s="36">
        <f>_xlfn.IFERROR(VLOOKUP(B122,'[1]Многоборье'!$E$112:$T$143,14,FALSE),"")</f>
      </c>
      <c r="O122" s="52">
        <f>_xlfn.IFERROR(VLOOKUP(B122,'[1]Многоборье'!$E$112:$T$143,15,FALSE),"")</f>
      </c>
      <c r="P122" s="52">
        <f t="shared" si="9"/>
      </c>
      <c r="Q122" s="36">
        <f>IF($C$123="","",_xlfn.IFERROR(IF(HLOOKUP('[1]Соревнования'!$B$11,'[1]Разряды'!$A$3:$AD$13,P122+1,FALSE)=0,"",HLOOKUP('[1]Соревнования'!$B$11,'[1]Разряды'!$A$3:$AD$13,P122+1,FALSE)),""))</f>
      </c>
      <c r="S122" s="56">
        <f>IF(G122="",0,IF(G122=0,0,IF(G122=1,SUMIF('[1]Комплексный'!$C$35:$C$45,MAX('[1]Комплексный'!$B$10:$B$24),'[1]Комплексный'!$D$35:$D$45),IF(G122=2,SUMIF('[1]Комплексный'!$C$35:$C$45,MAX('[1]Комплексный'!$B$10:$B$24),'[1]Комплексный'!$E$35:$E$45),IF(G122=3,SUMIF('[1]Комплексный'!$C$35:$C$45,MAX('[1]Комплексный'!$B$10:$B$24),'[1]Комплексный'!$F$35:$F$45),IF(G122&gt;3,SUMIF('[1]Комплексный'!$C$35:$C$45,MAX('[1]Комплексный'!$B$10:$B$24),'[1]Комплексный'!$G$35:$G$45)))))))</f>
        <v>0</v>
      </c>
      <c r="T122" s="56">
        <f>IF(I122="",0,IF(I122=0,0,IF(I122=1,SUMIF('[1]Комплексный'!$C$35:$C$45,MAX('[1]Комплексный'!$B$10:$B$24),'[1]Комплексный'!$D$35:$D$45),IF(I122=2,SUMIF('[1]Комплексный'!$C$35:$C$45,MAX('[1]Комплексный'!$B$10:$B$24),'[1]Комплексный'!$E$35:$E$45),IF(I122=3,SUMIF('[1]Комплексный'!$C$35:$C$45,MAX('[1]Комплексный'!$B$10:$B$24),'[1]Комплексный'!$F$35:$F$45),IF(I122&gt;3,SUMIF('[1]Комплексный'!$C$35:$C$45,MAX('[1]Комплексный'!$B$10:$B$24),'[1]Комплексный'!$G$35:$G$45)))))))</f>
        <v>0</v>
      </c>
      <c r="U122" s="56">
        <f>IF(K122="",0,IF(K122=0,0,IF(K122=1,SUMIF('[1]Комплексный'!$C$35:$C$45,MAX('[1]Комплексный'!$B$10:$B$24),'[1]Комплексный'!$D$35:$D$45),IF(K122=2,SUMIF('[1]Комплексный'!$C$35:$C$45,MAX('[1]Комплексный'!$B$10:$B$24),'[1]Комплексный'!$E$35:$E$45),IF(K122=3,SUMIF('[1]Комплексный'!$C$35:$C$45,MAX('[1]Комплексный'!$B$10:$B$24),'[1]Комплексный'!$F$35:$F$45),IF(K122&gt;3,SUMIF('[1]Комплексный'!$C$35:$C$45,MAX('[1]Комплексный'!$B$10:$B$24),'[1]Комплексный'!$G$35:$G$45)))))))</f>
        <v>0</v>
      </c>
      <c r="V122" s="56">
        <f>IF(M122="",0,IF(M122=0,0,IF(M122=1,SUMIF('[1]Комплексный'!$C$35:$C$45,MAX('[1]Комплексный'!$B$10:$B$24),'[1]Комплексный'!$D$35:$D$45),IF(M122=2,SUMIF('[1]Комплексный'!$C$35:$C$45,MAX('[1]Комплексный'!$B$10:$B$24),'[1]Комплексный'!$E$35:$E$45),IF(M122=3,SUMIF('[1]Комплексный'!$C$35:$C$45,MAX('[1]Комплексный'!$B$10:$B$24),'[1]Комплексный'!$F$35:$F$45),IF(M122&gt;3,SUMIF('[1]Комплексный'!$C$35:$C$45,MAX('[1]Комплексный'!$B$10:$B$24),'[1]Комплексный'!$G$35:$G$45)))))))</f>
        <v>0</v>
      </c>
      <c r="W122" s="56">
        <f>IF(P122="",0,IF(P122=0,0,IF(P122=1,SUMIF('[1]Комплексный'!$C$35:$C$45,MAX('[1]Комплексный'!$B$10:$B$24),'[1]Комплексный'!$D$35:$D$45),IF(P122=2,SUMIF('[1]Комплексный'!$C$35:$C$45,MAX('[1]Комплексный'!$B$10:$B$24),'[1]Комплексный'!$E$35:$E$45),IF(P122=3,SUMIF('[1]Комплексный'!$C$35:$C$45,MAX('[1]Комплексный'!$B$10:$B$24),'[1]Комплексный'!$F$35:$F$45),IF(P122&gt;3,SUMIF('[1]Комплексный'!$C$35:$C$45,MAX('[1]Комплексный'!$B$10:$B$24),'[1]Комплексный'!$G$35:$G$45)))))))</f>
        <v>0</v>
      </c>
      <c r="X122" s="56">
        <f t="shared" si="5"/>
        <v>0</v>
      </c>
    </row>
    <row r="123" spans="1:24" ht="49.5" customHeight="1" hidden="1">
      <c r="A123" s="28" t="str">
        <f t="shared" si="8"/>
        <v>z</v>
      </c>
      <c r="B123" s="33">
        <v>6</v>
      </c>
      <c r="C123" s="34">
        <f>_xlfn.IFERROR(VLOOKUP(B123,'[1]Многоборье'!$E$111:$T$143,3,FALSE),"")</f>
      </c>
      <c r="D123" s="34">
        <f>_xlfn.IFERROR(VLOOKUP(B123,'[1]Многоборье'!$E$112:$T$143,4,FALSE),"")</f>
      </c>
      <c r="E123" s="35">
        <f>_xlfn.IFERROR(VLOOKUP(B123,'[1]Многоборье'!$E$112:$T$143,5,FALSE),"")</f>
      </c>
      <c r="F123" s="34">
        <f>_xlfn.IFERROR(VLOOKUP(B123,'[1]Многоборье'!$E$112:$T$143,6,FALSE),"")</f>
      </c>
      <c r="G123" s="36">
        <f>_xlfn.IFERROR(VLOOKUP(B123,'[1]Многоборье'!$E$112:$T$143,7,FALSE),"")</f>
      </c>
      <c r="H123" s="36">
        <f>_xlfn.IFERROR(VLOOKUP(B123,'[1]Многоборье'!$E$112:$T$143,8,FALSE),"")</f>
      </c>
      <c r="I123" s="36">
        <f>_xlfn.IFERROR(VLOOKUP(B123,'[1]Многоборье'!$E$112:$T$143,9,FALSE),"")</f>
      </c>
      <c r="J123" s="36">
        <f>_xlfn.IFERROR(VLOOKUP(B123,'[1]Многоборье'!$E$112:$T$143,10,FALSE),"")</f>
      </c>
      <c r="K123" s="36">
        <f>_xlfn.IFERROR(VLOOKUP(B123,'[1]Многоборье'!$E$112:$T$143,11,FALSE),"")</f>
      </c>
      <c r="L123" s="36">
        <f>_xlfn.IFERROR(VLOOKUP(B123,'[1]Многоборье'!$E$112:$T$143,12,FALSE),"")</f>
      </c>
      <c r="M123" s="36">
        <f>_xlfn.IFERROR(VLOOKUP(B123,'[1]Многоборье'!$E$112:$T$143,13,FALSE),"")</f>
      </c>
      <c r="N123" s="36">
        <f>_xlfn.IFERROR(VLOOKUP(B123,'[1]Многоборье'!$E$112:$T$143,14,FALSE),"")</f>
      </c>
      <c r="O123" s="52">
        <f>_xlfn.IFERROR(VLOOKUP(B123,'[1]Многоборье'!$E$112:$T$143,15,FALSE),"")</f>
      </c>
      <c r="P123" s="52">
        <f t="shared" si="9"/>
      </c>
      <c r="Q123" s="36">
        <f>IF($C$123="","",_xlfn.IFERROR(IF(HLOOKUP('[1]Соревнования'!$B$11,'[1]Разряды'!$A$3:$AD$13,P123+1,FALSE)=0,"",HLOOKUP('[1]Соревнования'!$B$11,'[1]Разряды'!$A$3:$AD$13,P123+1,FALSE)),""))</f>
      </c>
      <c r="S123" s="56">
        <f>IF(G123="",0,IF(G123=0,0,IF(G123=1,SUMIF('[1]Комплексный'!$C$35:$C$45,MAX('[1]Комплексный'!$B$10:$B$24),'[1]Комплексный'!$D$35:$D$45),IF(G123=2,SUMIF('[1]Комплексный'!$C$35:$C$45,MAX('[1]Комплексный'!$B$10:$B$24),'[1]Комплексный'!$E$35:$E$45),IF(G123=3,SUMIF('[1]Комплексный'!$C$35:$C$45,MAX('[1]Комплексный'!$B$10:$B$24),'[1]Комплексный'!$F$35:$F$45),IF(G123&gt;3,SUMIF('[1]Комплексный'!$C$35:$C$45,MAX('[1]Комплексный'!$B$10:$B$24),'[1]Комплексный'!$G$35:$G$45)))))))</f>
        <v>0</v>
      </c>
      <c r="T123" s="56">
        <f>IF(I123="",0,IF(I123=0,0,IF(I123=1,SUMIF('[1]Комплексный'!$C$35:$C$45,MAX('[1]Комплексный'!$B$10:$B$24),'[1]Комплексный'!$D$35:$D$45),IF(I123=2,SUMIF('[1]Комплексный'!$C$35:$C$45,MAX('[1]Комплексный'!$B$10:$B$24),'[1]Комплексный'!$E$35:$E$45),IF(I123=3,SUMIF('[1]Комплексный'!$C$35:$C$45,MAX('[1]Комплексный'!$B$10:$B$24),'[1]Комплексный'!$F$35:$F$45),IF(I123&gt;3,SUMIF('[1]Комплексный'!$C$35:$C$45,MAX('[1]Комплексный'!$B$10:$B$24),'[1]Комплексный'!$G$35:$G$45)))))))</f>
        <v>0</v>
      </c>
      <c r="U123" s="56">
        <f>IF(K123="",0,IF(K123=0,0,IF(K123=1,SUMIF('[1]Комплексный'!$C$35:$C$45,MAX('[1]Комплексный'!$B$10:$B$24),'[1]Комплексный'!$D$35:$D$45),IF(K123=2,SUMIF('[1]Комплексный'!$C$35:$C$45,MAX('[1]Комплексный'!$B$10:$B$24),'[1]Комплексный'!$E$35:$E$45),IF(K123=3,SUMIF('[1]Комплексный'!$C$35:$C$45,MAX('[1]Комплексный'!$B$10:$B$24),'[1]Комплексный'!$F$35:$F$45),IF(K123&gt;3,SUMIF('[1]Комплексный'!$C$35:$C$45,MAX('[1]Комплексный'!$B$10:$B$24),'[1]Комплексный'!$G$35:$G$45)))))))</f>
        <v>0</v>
      </c>
      <c r="V123" s="56">
        <f>IF(M123="",0,IF(M123=0,0,IF(M123=1,SUMIF('[1]Комплексный'!$C$35:$C$45,MAX('[1]Комплексный'!$B$10:$B$24),'[1]Комплексный'!$D$35:$D$45),IF(M123=2,SUMIF('[1]Комплексный'!$C$35:$C$45,MAX('[1]Комплексный'!$B$10:$B$24),'[1]Комплексный'!$E$35:$E$45),IF(M123=3,SUMIF('[1]Комплексный'!$C$35:$C$45,MAX('[1]Комплексный'!$B$10:$B$24),'[1]Комплексный'!$F$35:$F$45),IF(M123&gt;3,SUMIF('[1]Комплексный'!$C$35:$C$45,MAX('[1]Комплексный'!$B$10:$B$24),'[1]Комплексный'!$G$35:$G$45)))))))</f>
        <v>0</v>
      </c>
      <c r="W123" s="56">
        <f>IF(P123="",0,IF(P123=0,0,IF(P123=1,SUMIF('[1]Комплексный'!$C$35:$C$45,MAX('[1]Комплексный'!$B$10:$B$24),'[1]Комплексный'!$D$35:$D$45),IF(P123=2,SUMIF('[1]Комплексный'!$C$35:$C$45,MAX('[1]Комплексный'!$B$10:$B$24),'[1]Комплексный'!$E$35:$E$45),IF(P123=3,SUMIF('[1]Комплексный'!$C$35:$C$45,MAX('[1]Комплексный'!$B$10:$B$24),'[1]Комплексный'!$F$35:$F$45),IF(P123&gt;3,SUMIF('[1]Комплексный'!$C$35:$C$45,MAX('[1]Комплексный'!$B$10:$B$24),'[1]Комплексный'!$G$35:$G$45)))))))</f>
        <v>0</v>
      </c>
      <c r="X123" s="56">
        <f t="shared" si="5"/>
        <v>0</v>
      </c>
    </row>
    <row r="124" spans="1:24" ht="62.25" customHeight="1" hidden="1">
      <c r="A124" s="28" t="str">
        <f t="shared" si="8"/>
        <v>z</v>
      </c>
      <c r="B124" s="33">
        <v>7</v>
      </c>
      <c r="C124" s="34">
        <f>_xlfn.IFERROR(VLOOKUP(B124,'[1]Многоборье'!$E$111:$T$143,3,FALSE),"")</f>
      </c>
      <c r="D124" s="34">
        <f>_xlfn.IFERROR(VLOOKUP(B124,'[1]Многоборье'!$E$112:$T$143,4,FALSE),"")</f>
      </c>
      <c r="E124" s="35">
        <f>_xlfn.IFERROR(VLOOKUP(B124,'[1]Многоборье'!$E$112:$T$143,5,FALSE),"")</f>
      </c>
      <c r="F124" s="34">
        <f>_xlfn.IFERROR(VLOOKUP(B124,'[1]Многоборье'!$E$112:$T$143,6,FALSE),"")</f>
      </c>
      <c r="G124" s="36">
        <f>_xlfn.IFERROR(VLOOKUP(B124,'[1]Многоборье'!$E$112:$T$143,7,FALSE),"")</f>
      </c>
      <c r="H124" s="36">
        <f>_xlfn.IFERROR(VLOOKUP(B124,'[1]Многоборье'!$E$112:$T$143,8,FALSE),"")</f>
      </c>
      <c r="I124" s="36">
        <f>_xlfn.IFERROR(VLOOKUP(B124,'[1]Многоборье'!$E$112:$T$143,9,FALSE),"")</f>
      </c>
      <c r="J124" s="36">
        <f>_xlfn.IFERROR(VLOOKUP(B124,'[1]Многоборье'!$E$112:$T$143,10,FALSE),"")</f>
      </c>
      <c r="K124" s="36">
        <f>_xlfn.IFERROR(VLOOKUP(B124,'[1]Многоборье'!$E$112:$T$143,11,FALSE),"")</f>
      </c>
      <c r="L124" s="36">
        <f>_xlfn.IFERROR(VLOOKUP(B124,'[1]Многоборье'!$E$112:$T$143,12,FALSE),"")</f>
      </c>
      <c r="M124" s="36">
        <f>_xlfn.IFERROR(VLOOKUP(B124,'[1]Многоборье'!$E$112:$T$143,13,FALSE),"")</f>
      </c>
      <c r="N124" s="36">
        <f>_xlfn.IFERROR(VLOOKUP(B124,'[1]Многоборье'!$E$112:$T$143,14,FALSE),"")</f>
      </c>
      <c r="O124" s="52">
        <f>_xlfn.IFERROR(VLOOKUP(B124,'[1]Многоборье'!$E$112:$T$143,15,FALSE),"")</f>
      </c>
      <c r="P124" s="52">
        <f t="shared" si="9"/>
      </c>
      <c r="Q124" s="36">
        <f>IF($C$123="","",_xlfn.IFERROR(IF(HLOOKUP('[1]Соревнования'!$B$11,'[1]Разряды'!$A$3:$AD$13,P124+1,FALSE)=0,"",HLOOKUP('[1]Соревнования'!$B$11,'[1]Разряды'!$A$3:$AD$13,P124+1,FALSE)),""))</f>
      </c>
      <c r="S124" s="56">
        <f>IF(G124="",0,IF(G124=0,0,IF(G124=1,SUMIF('[1]Комплексный'!$C$35:$C$45,MAX('[1]Комплексный'!$B$10:$B$24),'[1]Комплексный'!$D$35:$D$45),IF(G124=2,SUMIF('[1]Комплексный'!$C$35:$C$45,MAX('[1]Комплексный'!$B$10:$B$24),'[1]Комплексный'!$E$35:$E$45),IF(G124=3,SUMIF('[1]Комплексный'!$C$35:$C$45,MAX('[1]Комплексный'!$B$10:$B$24),'[1]Комплексный'!$F$35:$F$45),IF(G124&gt;3,SUMIF('[1]Комплексный'!$C$35:$C$45,MAX('[1]Комплексный'!$B$10:$B$24),'[1]Комплексный'!$G$35:$G$45)))))))</f>
        <v>0</v>
      </c>
      <c r="T124" s="56">
        <f>IF(I124="",0,IF(I124=0,0,IF(I124=1,SUMIF('[1]Комплексный'!$C$35:$C$45,MAX('[1]Комплексный'!$B$10:$B$24),'[1]Комплексный'!$D$35:$D$45),IF(I124=2,SUMIF('[1]Комплексный'!$C$35:$C$45,MAX('[1]Комплексный'!$B$10:$B$24),'[1]Комплексный'!$E$35:$E$45),IF(I124=3,SUMIF('[1]Комплексный'!$C$35:$C$45,MAX('[1]Комплексный'!$B$10:$B$24),'[1]Комплексный'!$F$35:$F$45),IF(I124&gt;3,SUMIF('[1]Комплексный'!$C$35:$C$45,MAX('[1]Комплексный'!$B$10:$B$24),'[1]Комплексный'!$G$35:$G$45)))))))</f>
        <v>0</v>
      </c>
      <c r="U124" s="56">
        <f>IF(K124="",0,IF(K124=0,0,IF(K124=1,SUMIF('[1]Комплексный'!$C$35:$C$45,MAX('[1]Комплексный'!$B$10:$B$24),'[1]Комплексный'!$D$35:$D$45),IF(K124=2,SUMIF('[1]Комплексный'!$C$35:$C$45,MAX('[1]Комплексный'!$B$10:$B$24),'[1]Комплексный'!$E$35:$E$45),IF(K124=3,SUMIF('[1]Комплексный'!$C$35:$C$45,MAX('[1]Комплексный'!$B$10:$B$24),'[1]Комплексный'!$F$35:$F$45),IF(K124&gt;3,SUMIF('[1]Комплексный'!$C$35:$C$45,MAX('[1]Комплексный'!$B$10:$B$24),'[1]Комплексный'!$G$35:$G$45)))))))</f>
        <v>0</v>
      </c>
      <c r="V124" s="56">
        <f>IF(M124="",0,IF(M124=0,0,IF(M124=1,SUMIF('[1]Комплексный'!$C$35:$C$45,MAX('[1]Комплексный'!$B$10:$B$24),'[1]Комплексный'!$D$35:$D$45),IF(M124=2,SUMIF('[1]Комплексный'!$C$35:$C$45,MAX('[1]Комплексный'!$B$10:$B$24),'[1]Комплексный'!$E$35:$E$45),IF(M124=3,SUMIF('[1]Комплексный'!$C$35:$C$45,MAX('[1]Комплексный'!$B$10:$B$24),'[1]Комплексный'!$F$35:$F$45),IF(M124&gt;3,SUMIF('[1]Комплексный'!$C$35:$C$45,MAX('[1]Комплексный'!$B$10:$B$24),'[1]Комплексный'!$G$35:$G$45)))))))</f>
        <v>0</v>
      </c>
      <c r="W124" s="56">
        <f>IF(P124="",0,IF(P124=0,0,IF(P124=1,SUMIF('[1]Комплексный'!$C$35:$C$45,MAX('[1]Комплексный'!$B$10:$B$24),'[1]Комплексный'!$D$35:$D$45),IF(P124=2,SUMIF('[1]Комплексный'!$C$35:$C$45,MAX('[1]Комплексный'!$B$10:$B$24),'[1]Комплексный'!$E$35:$E$45),IF(P124=3,SUMIF('[1]Комплексный'!$C$35:$C$45,MAX('[1]Комплексный'!$B$10:$B$24),'[1]Комплексный'!$F$35:$F$45),IF(P124&gt;3,SUMIF('[1]Комплексный'!$C$35:$C$45,MAX('[1]Комплексный'!$B$10:$B$24),'[1]Комплексный'!$G$35:$G$45)))))))</f>
        <v>0</v>
      </c>
      <c r="X124" s="56">
        <f t="shared" si="5"/>
        <v>0</v>
      </c>
    </row>
    <row r="125" spans="1:24" ht="62.25" customHeight="1" hidden="1">
      <c r="A125" s="28" t="str">
        <f t="shared" si="8"/>
        <v>z</v>
      </c>
      <c r="B125" s="33">
        <v>8</v>
      </c>
      <c r="C125" s="34">
        <f>_xlfn.IFERROR(VLOOKUP(B125,'[1]Многоборье'!$E$111:$T$143,3,FALSE),"")</f>
      </c>
      <c r="D125" s="34">
        <f>_xlfn.IFERROR(VLOOKUP(B125,'[1]Многоборье'!$E$112:$T$143,4,FALSE),"")</f>
      </c>
      <c r="E125" s="35">
        <f>_xlfn.IFERROR(VLOOKUP(B125,'[1]Многоборье'!$E$112:$T$143,5,FALSE),"")</f>
      </c>
      <c r="F125" s="34">
        <f>_xlfn.IFERROR(VLOOKUP(B125,'[1]Многоборье'!$E$112:$T$143,6,FALSE),"")</f>
      </c>
      <c r="G125" s="36">
        <f>_xlfn.IFERROR(VLOOKUP(B125,'[1]Многоборье'!$E$112:$T$143,7,FALSE),"")</f>
      </c>
      <c r="H125" s="36">
        <f>_xlfn.IFERROR(VLOOKUP(B125,'[1]Многоборье'!$E$112:$T$143,8,FALSE),"")</f>
      </c>
      <c r="I125" s="36">
        <f>_xlfn.IFERROR(VLOOKUP(B125,'[1]Многоборье'!$E$112:$T$143,9,FALSE),"")</f>
      </c>
      <c r="J125" s="36">
        <f>_xlfn.IFERROR(VLOOKUP(B125,'[1]Многоборье'!$E$112:$T$143,10,FALSE),"")</f>
      </c>
      <c r="K125" s="36">
        <f>_xlfn.IFERROR(VLOOKUP(B125,'[1]Многоборье'!$E$112:$T$143,11,FALSE),"")</f>
      </c>
      <c r="L125" s="36">
        <f>_xlfn.IFERROR(VLOOKUP(B125,'[1]Многоборье'!$E$112:$T$143,12,FALSE),"")</f>
      </c>
      <c r="M125" s="36">
        <f>_xlfn.IFERROR(VLOOKUP(B125,'[1]Многоборье'!$E$112:$T$143,13,FALSE),"")</f>
      </c>
      <c r="N125" s="36">
        <f>_xlfn.IFERROR(VLOOKUP(B125,'[1]Многоборье'!$E$112:$T$143,14,FALSE),"")</f>
      </c>
      <c r="O125" s="52">
        <f>_xlfn.IFERROR(VLOOKUP(B125,'[1]Многоборье'!$E$112:$T$143,15,FALSE),"")</f>
      </c>
      <c r="P125" s="52">
        <f t="shared" si="9"/>
      </c>
      <c r="Q125" s="36">
        <f>IF($C$123="","",_xlfn.IFERROR(IF(HLOOKUP('[1]Соревнования'!$B$11,'[1]Разряды'!$A$3:$AD$13,P125+1,FALSE)=0,"",HLOOKUP('[1]Соревнования'!$B$11,'[1]Разряды'!$A$3:$AD$13,P125+1,FALSE)),""))</f>
      </c>
      <c r="S125" s="56">
        <f>IF(G125="",0,IF(G125=0,0,IF(G125=1,SUMIF('[1]Комплексный'!$C$35:$C$45,MAX('[1]Комплексный'!$B$10:$B$24),'[1]Комплексный'!$D$35:$D$45),IF(G125=2,SUMIF('[1]Комплексный'!$C$35:$C$45,MAX('[1]Комплексный'!$B$10:$B$24),'[1]Комплексный'!$E$35:$E$45),IF(G125=3,SUMIF('[1]Комплексный'!$C$35:$C$45,MAX('[1]Комплексный'!$B$10:$B$24),'[1]Комплексный'!$F$35:$F$45),IF(G125&gt;3,SUMIF('[1]Комплексный'!$C$35:$C$45,MAX('[1]Комплексный'!$B$10:$B$24),'[1]Комплексный'!$G$35:$G$45)))))))</f>
        <v>0</v>
      </c>
      <c r="T125" s="56">
        <f>IF(I125="",0,IF(I125=0,0,IF(I125=1,SUMIF('[1]Комплексный'!$C$35:$C$45,MAX('[1]Комплексный'!$B$10:$B$24),'[1]Комплексный'!$D$35:$D$45),IF(I125=2,SUMIF('[1]Комплексный'!$C$35:$C$45,MAX('[1]Комплексный'!$B$10:$B$24),'[1]Комплексный'!$E$35:$E$45),IF(I125=3,SUMIF('[1]Комплексный'!$C$35:$C$45,MAX('[1]Комплексный'!$B$10:$B$24),'[1]Комплексный'!$F$35:$F$45),IF(I125&gt;3,SUMIF('[1]Комплексный'!$C$35:$C$45,MAX('[1]Комплексный'!$B$10:$B$24),'[1]Комплексный'!$G$35:$G$45)))))))</f>
        <v>0</v>
      </c>
      <c r="U125" s="56">
        <f>IF(K125="",0,IF(K125=0,0,IF(K125=1,SUMIF('[1]Комплексный'!$C$35:$C$45,MAX('[1]Комплексный'!$B$10:$B$24),'[1]Комплексный'!$D$35:$D$45),IF(K125=2,SUMIF('[1]Комплексный'!$C$35:$C$45,MAX('[1]Комплексный'!$B$10:$B$24),'[1]Комплексный'!$E$35:$E$45),IF(K125=3,SUMIF('[1]Комплексный'!$C$35:$C$45,MAX('[1]Комплексный'!$B$10:$B$24),'[1]Комплексный'!$F$35:$F$45),IF(K125&gt;3,SUMIF('[1]Комплексный'!$C$35:$C$45,MAX('[1]Комплексный'!$B$10:$B$24),'[1]Комплексный'!$G$35:$G$45)))))))</f>
        <v>0</v>
      </c>
      <c r="V125" s="56">
        <f>IF(M125="",0,IF(M125=0,0,IF(M125=1,SUMIF('[1]Комплексный'!$C$35:$C$45,MAX('[1]Комплексный'!$B$10:$B$24),'[1]Комплексный'!$D$35:$D$45),IF(M125=2,SUMIF('[1]Комплексный'!$C$35:$C$45,MAX('[1]Комплексный'!$B$10:$B$24),'[1]Комплексный'!$E$35:$E$45),IF(M125=3,SUMIF('[1]Комплексный'!$C$35:$C$45,MAX('[1]Комплексный'!$B$10:$B$24),'[1]Комплексный'!$F$35:$F$45),IF(M125&gt;3,SUMIF('[1]Комплексный'!$C$35:$C$45,MAX('[1]Комплексный'!$B$10:$B$24),'[1]Комплексный'!$G$35:$G$45)))))))</f>
        <v>0</v>
      </c>
      <c r="W125" s="56">
        <f>IF(P125="",0,IF(P125=0,0,IF(P125=1,SUMIF('[1]Комплексный'!$C$35:$C$45,MAX('[1]Комплексный'!$B$10:$B$24),'[1]Комплексный'!$D$35:$D$45),IF(P125=2,SUMIF('[1]Комплексный'!$C$35:$C$45,MAX('[1]Комплексный'!$B$10:$B$24),'[1]Комплексный'!$E$35:$E$45),IF(P125=3,SUMIF('[1]Комплексный'!$C$35:$C$45,MAX('[1]Комплексный'!$B$10:$B$24),'[1]Комплексный'!$F$35:$F$45),IF(P125&gt;3,SUMIF('[1]Комплексный'!$C$35:$C$45,MAX('[1]Комплексный'!$B$10:$B$24),'[1]Комплексный'!$G$35:$G$45)))))))</f>
        <v>0</v>
      </c>
      <c r="X125" s="56">
        <f t="shared" si="5"/>
        <v>0</v>
      </c>
    </row>
    <row r="126" spans="1:24" ht="62.25" customHeight="1" hidden="1">
      <c r="A126" s="28" t="str">
        <f t="shared" si="8"/>
        <v>z</v>
      </c>
      <c r="B126" s="33">
        <v>9</v>
      </c>
      <c r="C126" s="34">
        <f>_xlfn.IFERROR(VLOOKUP(B126,'[1]Многоборье'!$E$111:$T$143,3,FALSE),"")</f>
      </c>
      <c r="D126" s="34">
        <f>_xlfn.IFERROR(VLOOKUP(B126,'[1]Многоборье'!$E$112:$T$143,4,FALSE),"")</f>
      </c>
      <c r="E126" s="35">
        <f>_xlfn.IFERROR(VLOOKUP(B126,'[1]Многоборье'!$E$112:$T$143,5,FALSE),"")</f>
      </c>
      <c r="F126" s="34">
        <f>_xlfn.IFERROR(VLOOKUP(B126,'[1]Многоборье'!$E$112:$T$143,6,FALSE),"")</f>
      </c>
      <c r="G126" s="36">
        <f>_xlfn.IFERROR(VLOOKUP(B126,'[1]Многоборье'!$E$112:$T$143,7,FALSE),"")</f>
      </c>
      <c r="H126" s="36">
        <f>_xlfn.IFERROR(VLOOKUP(B126,'[1]Многоборье'!$E$112:$T$143,8,FALSE),"")</f>
      </c>
      <c r="I126" s="36">
        <f>_xlfn.IFERROR(VLOOKUP(B126,'[1]Многоборье'!$E$112:$T$143,9,FALSE),"")</f>
      </c>
      <c r="J126" s="36">
        <f>_xlfn.IFERROR(VLOOKUP(B126,'[1]Многоборье'!$E$112:$T$143,10,FALSE),"")</f>
      </c>
      <c r="K126" s="36">
        <f>_xlfn.IFERROR(VLOOKUP(B126,'[1]Многоборье'!$E$112:$T$143,11,FALSE),"")</f>
      </c>
      <c r="L126" s="36">
        <f>_xlfn.IFERROR(VLOOKUP(B126,'[1]Многоборье'!$E$112:$T$143,12,FALSE),"")</f>
      </c>
      <c r="M126" s="36">
        <f>_xlfn.IFERROR(VLOOKUP(B126,'[1]Многоборье'!$E$112:$T$143,13,FALSE),"")</f>
      </c>
      <c r="N126" s="36">
        <f>_xlfn.IFERROR(VLOOKUP(B126,'[1]Многоборье'!$E$112:$T$143,14,FALSE),"")</f>
      </c>
      <c r="O126" s="52">
        <f>_xlfn.IFERROR(VLOOKUP(B126,'[1]Многоборье'!$E$112:$T$143,15,FALSE),"")</f>
      </c>
      <c r="P126" s="52">
        <f t="shared" si="9"/>
      </c>
      <c r="Q126" s="36">
        <f>IF($C$123="","",_xlfn.IFERROR(IF(HLOOKUP('[1]Соревнования'!$B$11,'[1]Разряды'!$A$3:$AD$13,P126+1,FALSE)=0,"",HLOOKUP('[1]Соревнования'!$B$11,'[1]Разряды'!$A$3:$AD$13,P126+1,FALSE)),""))</f>
      </c>
      <c r="S126" s="56">
        <f>IF(G126="",0,IF(G126=0,0,IF(G126=1,SUMIF('[1]Комплексный'!$C$35:$C$45,MAX('[1]Комплексный'!$B$10:$B$24),'[1]Комплексный'!$D$35:$D$45),IF(G126=2,SUMIF('[1]Комплексный'!$C$35:$C$45,MAX('[1]Комплексный'!$B$10:$B$24),'[1]Комплексный'!$E$35:$E$45),IF(G126=3,SUMIF('[1]Комплексный'!$C$35:$C$45,MAX('[1]Комплексный'!$B$10:$B$24),'[1]Комплексный'!$F$35:$F$45),IF(G126&gt;3,SUMIF('[1]Комплексный'!$C$35:$C$45,MAX('[1]Комплексный'!$B$10:$B$24),'[1]Комплексный'!$G$35:$G$45)))))))</f>
        <v>0</v>
      </c>
      <c r="T126" s="56">
        <f>IF(I126="",0,IF(I126=0,0,IF(I126=1,SUMIF('[1]Комплексный'!$C$35:$C$45,MAX('[1]Комплексный'!$B$10:$B$24),'[1]Комплексный'!$D$35:$D$45),IF(I126=2,SUMIF('[1]Комплексный'!$C$35:$C$45,MAX('[1]Комплексный'!$B$10:$B$24),'[1]Комплексный'!$E$35:$E$45),IF(I126=3,SUMIF('[1]Комплексный'!$C$35:$C$45,MAX('[1]Комплексный'!$B$10:$B$24),'[1]Комплексный'!$F$35:$F$45),IF(I126&gt;3,SUMIF('[1]Комплексный'!$C$35:$C$45,MAX('[1]Комплексный'!$B$10:$B$24),'[1]Комплексный'!$G$35:$G$45)))))))</f>
        <v>0</v>
      </c>
      <c r="U126" s="56">
        <f>IF(K126="",0,IF(K126=0,0,IF(K126=1,SUMIF('[1]Комплексный'!$C$35:$C$45,MAX('[1]Комплексный'!$B$10:$B$24),'[1]Комплексный'!$D$35:$D$45),IF(K126=2,SUMIF('[1]Комплексный'!$C$35:$C$45,MAX('[1]Комплексный'!$B$10:$B$24),'[1]Комплексный'!$E$35:$E$45),IF(K126=3,SUMIF('[1]Комплексный'!$C$35:$C$45,MAX('[1]Комплексный'!$B$10:$B$24),'[1]Комплексный'!$F$35:$F$45),IF(K126&gt;3,SUMIF('[1]Комплексный'!$C$35:$C$45,MAX('[1]Комплексный'!$B$10:$B$24),'[1]Комплексный'!$G$35:$G$45)))))))</f>
        <v>0</v>
      </c>
      <c r="V126" s="56">
        <f>IF(M126="",0,IF(M126=0,0,IF(M126=1,SUMIF('[1]Комплексный'!$C$35:$C$45,MAX('[1]Комплексный'!$B$10:$B$24),'[1]Комплексный'!$D$35:$D$45),IF(M126=2,SUMIF('[1]Комплексный'!$C$35:$C$45,MAX('[1]Комплексный'!$B$10:$B$24),'[1]Комплексный'!$E$35:$E$45),IF(M126=3,SUMIF('[1]Комплексный'!$C$35:$C$45,MAX('[1]Комплексный'!$B$10:$B$24),'[1]Комплексный'!$F$35:$F$45),IF(M126&gt;3,SUMIF('[1]Комплексный'!$C$35:$C$45,MAX('[1]Комплексный'!$B$10:$B$24),'[1]Комплексный'!$G$35:$G$45)))))))</f>
        <v>0</v>
      </c>
      <c r="W126" s="56">
        <f>IF(P126="",0,IF(P126=0,0,IF(P126=1,SUMIF('[1]Комплексный'!$C$35:$C$45,MAX('[1]Комплексный'!$B$10:$B$24),'[1]Комплексный'!$D$35:$D$45),IF(P126=2,SUMIF('[1]Комплексный'!$C$35:$C$45,MAX('[1]Комплексный'!$B$10:$B$24),'[1]Комплексный'!$E$35:$E$45),IF(P126=3,SUMIF('[1]Комплексный'!$C$35:$C$45,MAX('[1]Комплексный'!$B$10:$B$24),'[1]Комплексный'!$F$35:$F$45),IF(P126&gt;3,SUMIF('[1]Комплексный'!$C$35:$C$45,MAX('[1]Комплексный'!$B$10:$B$24),'[1]Комплексный'!$G$35:$G$45)))))))</f>
        <v>0</v>
      </c>
      <c r="X126" s="56">
        <f t="shared" si="5"/>
        <v>0</v>
      </c>
    </row>
    <row r="127" spans="1:24" ht="62.25" customHeight="1" hidden="1">
      <c r="A127" s="28" t="str">
        <f t="shared" si="8"/>
        <v>z</v>
      </c>
      <c r="B127" s="33">
        <v>10</v>
      </c>
      <c r="C127" s="34">
        <f>_xlfn.IFERROR(VLOOKUP(B127,'[1]Многоборье'!$E$111:$T$143,3,FALSE),"")</f>
      </c>
      <c r="D127" s="34">
        <f>_xlfn.IFERROR(VLOOKUP(B127,'[1]Многоборье'!$E$112:$T$143,4,FALSE),"")</f>
      </c>
      <c r="E127" s="35">
        <f>_xlfn.IFERROR(VLOOKUP(B127,'[1]Многоборье'!$E$112:$T$143,5,FALSE),"")</f>
      </c>
      <c r="F127" s="34">
        <f>_xlfn.IFERROR(VLOOKUP(B127,'[1]Многоборье'!$E$112:$T$143,6,FALSE),"")</f>
      </c>
      <c r="G127" s="36">
        <f>_xlfn.IFERROR(VLOOKUP(B127,'[1]Многоборье'!$E$112:$T$143,7,FALSE),"")</f>
      </c>
      <c r="H127" s="36">
        <f>_xlfn.IFERROR(VLOOKUP(B127,'[1]Многоборье'!$E$112:$T$143,8,FALSE),"")</f>
      </c>
      <c r="I127" s="36">
        <f>_xlfn.IFERROR(VLOOKUP(B127,'[1]Многоборье'!$E$112:$T$143,9,FALSE),"")</f>
      </c>
      <c r="J127" s="36">
        <f>_xlfn.IFERROR(VLOOKUP(B127,'[1]Многоборье'!$E$112:$T$143,10,FALSE),"")</f>
      </c>
      <c r="K127" s="36">
        <f>_xlfn.IFERROR(VLOOKUP(B127,'[1]Многоборье'!$E$112:$T$143,11,FALSE),"")</f>
      </c>
      <c r="L127" s="36">
        <f>_xlfn.IFERROR(VLOOKUP(B127,'[1]Многоборье'!$E$112:$T$143,12,FALSE),"")</f>
      </c>
      <c r="M127" s="36">
        <f>_xlfn.IFERROR(VLOOKUP(B127,'[1]Многоборье'!$E$112:$T$143,13,FALSE),"")</f>
      </c>
      <c r="N127" s="36">
        <f>_xlfn.IFERROR(VLOOKUP(B127,'[1]Многоборье'!$E$112:$T$143,14,FALSE),"")</f>
      </c>
      <c r="O127" s="52">
        <f>_xlfn.IFERROR(VLOOKUP(B127,'[1]Многоборье'!$E$112:$T$143,15,FALSE),"")</f>
      </c>
      <c r="P127" s="52">
        <f t="shared" si="9"/>
      </c>
      <c r="Q127" s="36">
        <f>IF($C$123="","",_xlfn.IFERROR(IF(HLOOKUP('[1]Соревнования'!$B$11,'[1]Разряды'!$A$3:$AD$13,P127+1,FALSE)=0,"",HLOOKUP('[1]Соревнования'!$B$11,'[1]Разряды'!$A$3:$AD$13,P127+1,FALSE)),""))</f>
      </c>
      <c r="S127" s="56">
        <f>IF(G127="",0,IF(G127=0,0,IF(G127=1,SUMIF('[1]Комплексный'!$C$35:$C$45,MAX('[1]Комплексный'!$B$10:$B$24),'[1]Комплексный'!$D$35:$D$45),IF(G127=2,SUMIF('[1]Комплексный'!$C$35:$C$45,MAX('[1]Комплексный'!$B$10:$B$24),'[1]Комплексный'!$E$35:$E$45),IF(G127=3,SUMIF('[1]Комплексный'!$C$35:$C$45,MAX('[1]Комплексный'!$B$10:$B$24),'[1]Комплексный'!$F$35:$F$45),IF(G127&gt;3,SUMIF('[1]Комплексный'!$C$35:$C$45,MAX('[1]Комплексный'!$B$10:$B$24),'[1]Комплексный'!$G$35:$G$45)))))))</f>
        <v>0</v>
      </c>
      <c r="T127" s="56">
        <f>IF(I127="",0,IF(I127=0,0,IF(I127=1,SUMIF('[1]Комплексный'!$C$35:$C$45,MAX('[1]Комплексный'!$B$10:$B$24),'[1]Комплексный'!$D$35:$D$45),IF(I127=2,SUMIF('[1]Комплексный'!$C$35:$C$45,MAX('[1]Комплексный'!$B$10:$B$24),'[1]Комплексный'!$E$35:$E$45),IF(I127=3,SUMIF('[1]Комплексный'!$C$35:$C$45,MAX('[1]Комплексный'!$B$10:$B$24),'[1]Комплексный'!$F$35:$F$45),IF(I127&gt;3,SUMIF('[1]Комплексный'!$C$35:$C$45,MAX('[1]Комплексный'!$B$10:$B$24),'[1]Комплексный'!$G$35:$G$45)))))))</f>
        <v>0</v>
      </c>
      <c r="U127" s="56">
        <f>IF(K127="",0,IF(K127=0,0,IF(K127=1,SUMIF('[1]Комплексный'!$C$35:$C$45,MAX('[1]Комплексный'!$B$10:$B$24),'[1]Комплексный'!$D$35:$D$45),IF(K127=2,SUMIF('[1]Комплексный'!$C$35:$C$45,MAX('[1]Комплексный'!$B$10:$B$24),'[1]Комплексный'!$E$35:$E$45),IF(K127=3,SUMIF('[1]Комплексный'!$C$35:$C$45,MAX('[1]Комплексный'!$B$10:$B$24),'[1]Комплексный'!$F$35:$F$45),IF(K127&gt;3,SUMIF('[1]Комплексный'!$C$35:$C$45,MAX('[1]Комплексный'!$B$10:$B$24),'[1]Комплексный'!$G$35:$G$45)))))))</f>
        <v>0</v>
      </c>
      <c r="V127" s="56">
        <f>IF(M127="",0,IF(M127=0,0,IF(M127=1,SUMIF('[1]Комплексный'!$C$35:$C$45,MAX('[1]Комплексный'!$B$10:$B$24),'[1]Комплексный'!$D$35:$D$45),IF(M127=2,SUMIF('[1]Комплексный'!$C$35:$C$45,MAX('[1]Комплексный'!$B$10:$B$24),'[1]Комплексный'!$E$35:$E$45),IF(M127=3,SUMIF('[1]Комплексный'!$C$35:$C$45,MAX('[1]Комплексный'!$B$10:$B$24),'[1]Комплексный'!$F$35:$F$45),IF(M127&gt;3,SUMIF('[1]Комплексный'!$C$35:$C$45,MAX('[1]Комплексный'!$B$10:$B$24),'[1]Комплексный'!$G$35:$G$45)))))))</f>
        <v>0</v>
      </c>
      <c r="W127" s="56">
        <f>IF(P127="",0,IF(P127=0,0,IF(P127=1,SUMIF('[1]Комплексный'!$C$35:$C$45,MAX('[1]Комплексный'!$B$10:$B$24),'[1]Комплексный'!$D$35:$D$45),IF(P127=2,SUMIF('[1]Комплексный'!$C$35:$C$45,MAX('[1]Комплексный'!$B$10:$B$24),'[1]Комплексный'!$E$35:$E$45),IF(P127=3,SUMIF('[1]Комплексный'!$C$35:$C$45,MAX('[1]Комплексный'!$B$10:$B$24),'[1]Комплексный'!$F$35:$F$45),IF(P127&gt;3,SUMIF('[1]Комплексный'!$C$35:$C$45,MAX('[1]Комплексный'!$B$10:$B$24),'[1]Комплексный'!$G$35:$G$45)))))))</f>
        <v>0</v>
      </c>
      <c r="X127" s="56">
        <f t="shared" si="5"/>
        <v>0</v>
      </c>
    </row>
    <row r="128" spans="1:24" ht="62.25" customHeight="1" hidden="1">
      <c r="A128" s="28" t="str">
        <f t="shared" si="8"/>
        <v>z</v>
      </c>
      <c r="B128" s="33">
        <v>11</v>
      </c>
      <c r="C128" s="34">
        <f>_xlfn.IFERROR(VLOOKUP(B128,'[1]Многоборье'!$E$111:$T$143,3,FALSE),"")</f>
      </c>
      <c r="D128" s="34">
        <f>_xlfn.IFERROR(VLOOKUP(B128,'[1]Многоборье'!$E$112:$T$143,4,FALSE),"")</f>
      </c>
      <c r="E128" s="35">
        <f>_xlfn.IFERROR(VLOOKUP(B128,'[1]Многоборье'!$E$112:$T$143,5,FALSE),"")</f>
      </c>
      <c r="F128" s="34">
        <f>_xlfn.IFERROR(VLOOKUP(B128,'[1]Многоборье'!$E$112:$T$143,6,FALSE),"")</f>
      </c>
      <c r="G128" s="36">
        <f>_xlfn.IFERROR(VLOOKUP(B128,'[1]Многоборье'!$E$112:$T$143,7,FALSE),"")</f>
      </c>
      <c r="H128" s="36">
        <f>_xlfn.IFERROR(VLOOKUP(B128,'[1]Многоборье'!$E$112:$T$143,8,FALSE),"")</f>
      </c>
      <c r="I128" s="36">
        <f>_xlfn.IFERROR(VLOOKUP(B128,'[1]Многоборье'!$E$112:$T$143,9,FALSE),"")</f>
      </c>
      <c r="J128" s="36">
        <f>_xlfn.IFERROR(VLOOKUP(B128,'[1]Многоборье'!$E$112:$T$143,10,FALSE),"")</f>
      </c>
      <c r="K128" s="36">
        <f>_xlfn.IFERROR(VLOOKUP(B128,'[1]Многоборье'!$E$112:$T$143,11,FALSE),"")</f>
      </c>
      <c r="L128" s="36">
        <f>_xlfn.IFERROR(VLOOKUP(B128,'[1]Многоборье'!$E$112:$T$143,12,FALSE),"")</f>
      </c>
      <c r="M128" s="36">
        <f>_xlfn.IFERROR(VLOOKUP(B128,'[1]Многоборье'!$E$112:$T$143,13,FALSE),"")</f>
      </c>
      <c r="N128" s="36">
        <f>_xlfn.IFERROR(VLOOKUP(B128,'[1]Многоборье'!$E$112:$T$143,14,FALSE),"")</f>
      </c>
      <c r="O128" s="52">
        <f>_xlfn.IFERROR(VLOOKUP(B128,'[1]Многоборье'!$E$112:$T$143,15,FALSE),"")</f>
      </c>
      <c r="P128" s="52">
        <f t="shared" si="9"/>
      </c>
      <c r="Q128" s="36">
        <f>IF($C$123="","",_xlfn.IFERROR(IF(HLOOKUP('[1]Соревнования'!$B$11,'[1]Разряды'!$A$3:$AD$13,P128+1,FALSE)=0,"",HLOOKUP('[1]Соревнования'!$B$11,'[1]Разряды'!$A$3:$AD$13,P128+1,FALSE)),""))</f>
      </c>
      <c r="S128" s="56">
        <f>IF(G128="",0,IF(G128=0,0,IF(G128=1,SUMIF('[1]Комплексный'!$C$35:$C$45,MAX('[1]Комплексный'!$B$10:$B$24),'[1]Комплексный'!$D$35:$D$45),IF(G128=2,SUMIF('[1]Комплексный'!$C$35:$C$45,MAX('[1]Комплексный'!$B$10:$B$24),'[1]Комплексный'!$E$35:$E$45),IF(G128=3,SUMIF('[1]Комплексный'!$C$35:$C$45,MAX('[1]Комплексный'!$B$10:$B$24),'[1]Комплексный'!$F$35:$F$45),IF(G128&gt;3,SUMIF('[1]Комплексный'!$C$35:$C$45,MAX('[1]Комплексный'!$B$10:$B$24),'[1]Комплексный'!$G$35:$G$45)))))))</f>
        <v>0</v>
      </c>
      <c r="T128" s="56">
        <f>IF(I128="",0,IF(I128=0,0,IF(I128=1,SUMIF('[1]Комплексный'!$C$35:$C$45,MAX('[1]Комплексный'!$B$10:$B$24),'[1]Комплексный'!$D$35:$D$45),IF(I128=2,SUMIF('[1]Комплексный'!$C$35:$C$45,MAX('[1]Комплексный'!$B$10:$B$24),'[1]Комплексный'!$E$35:$E$45),IF(I128=3,SUMIF('[1]Комплексный'!$C$35:$C$45,MAX('[1]Комплексный'!$B$10:$B$24),'[1]Комплексный'!$F$35:$F$45),IF(I128&gt;3,SUMIF('[1]Комплексный'!$C$35:$C$45,MAX('[1]Комплексный'!$B$10:$B$24),'[1]Комплексный'!$G$35:$G$45)))))))</f>
        <v>0</v>
      </c>
      <c r="U128" s="56">
        <f>IF(K128="",0,IF(K128=0,0,IF(K128=1,SUMIF('[1]Комплексный'!$C$35:$C$45,MAX('[1]Комплексный'!$B$10:$B$24),'[1]Комплексный'!$D$35:$D$45),IF(K128=2,SUMIF('[1]Комплексный'!$C$35:$C$45,MAX('[1]Комплексный'!$B$10:$B$24),'[1]Комплексный'!$E$35:$E$45),IF(K128=3,SUMIF('[1]Комплексный'!$C$35:$C$45,MAX('[1]Комплексный'!$B$10:$B$24),'[1]Комплексный'!$F$35:$F$45),IF(K128&gt;3,SUMIF('[1]Комплексный'!$C$35:$C$45,MAX('[1]Комплексный'!$B$10:$B$24),'[1]Комплексный'!$G$35:$G$45)))))))</f>
        <v>0</v>
      </c>
      <c r="V128" s="56">
        <f>IF(M128="",0,IF(M128=0,0,IF(M128=1,SUMIF('[1]Комплексный'!$C$35:$C$45,MAX('[1]Комплексный'!$B$10:$B$24),'[1]Комплексный'!$D$35:$D$45),IF(M128=2,SUMIF('[1]Комплексный'!$C$35:$C$45,MAX('[1]Комплексный'!$B$10:$B$24),'[1]Комплексный'!$E$35:$E$45),IF(M128=3,SUMIF('[1]Комплексный'!$C$35:$C$45,MAX('[1]Комплексный'!$B$10:$B$24),'[1]Комплексный'!$F$35:$F$45),IF(M128&gt;3,SUMIF('[1]Комплексный'!$C$35:$C$45,MAX('[1]Комплексный'!$B$10:$B$24),'[1]Комплексный'!$G$35:$G$45)))))))</f>
        <v>0</v>
      </c>
      <c r="W128" s="56">
        <f>IF(P128="",0,IF(P128=0,0,IF(P128=1,SUMIF('[1]Комплексный'!$C$35:$C$45,MAX('[1]Комплексный'!$B$10:$B$24),'[1]Комплексный'!$D$35:$D$45),IF(P128=2,SUMIF('[1]Комплексный'!$C$35:$C$45,MAX('[1]Комплексный'!$B$10:$B$24),'[1]Комплексный'!$E$35:$E$45),IF(P128=3,SUMIF('[1]Комплексный'!$C$35:$C$45,MAX('[1]Комплексный'!$B$10:$B$24),'[1]Комплексный'!$F$35:$F$45),IF(P128&gt;3,SUMIF('[1]Комплексный'!$C$35:$C$45,MAX('[1]Комплексный'!$B$10:$B$24),'[1]Комплексный'!$G$35:$G$45)))))))</f>
        <v>0</v>
      </c>
      <c r="X128" s="56">
        <f t="shared" si="5"/>
        <v>0</v>
      </c>
    </row>
    <row r="129" spans="1:24" ht="62.25" customHeight="1" hidden="1">
      <c r="A129" s="28" t="str">
        <f t="shared" si="8"/>
        <v>z</v>
      </c>
      <c r="B129" s="33">
        <v>12</v>
      </c>
      <c r="C129" s="34">
        <f>_xlfn.IFERROR(VLOOKUP(B129,'[1]Многоборье'!$E$111:$T$143,3,FALSE),"")</f>
      </c>
      <c r="D129" s="34">
        <f>_xlfn.IFERROR(VLOOKUP(B129,'[1]Многоборье'!$E$112:$T$143,4,FALSE),"")</f>
      </c>
      <c r="E129" s="35">
        <f>_xlfn.IFERROR(VLOOKUP(B129,'[1]Многоборье'!$E$112:$T$143,5,FALSE),"")</f>
      </c>
      <c r="F129" s="34">
        <f>_xlfn.IFERROR(VLOOKUP(B129,'[1]Многоборье'!$E$112:$T$143,6,FALSE),"")</f>
      </c>
      <c r="G129" s="36">
        <f>_xlfn.IFERROR(VLOOKUP(B129,'[1]Многоборье'!$E$112:$T$143,7,FALSE),"")</f>
      </c>
      <c r="H129" s="36">
        <f>_xlfn.IFERROR(VLOOKUP(B129,'[1]Многоборье'!$E$112:$T$143,8,FALSE),"")</f>
      </c>
      <c r="I129" s="36">
        <f>_xlfn.IFERROR(VLOOKUP(B129,'[1]Многоборье'!$E$112:$T$143,9,FALSE),"")</f>
      </c>
      <c r="J129" s="36">
        <f>_xlfn.IFERROR(VLOOKUP(B129,'[1]Многоборье'!$E$112:$T$143,10,FALSE),"")</f>
      </c>
      <c r="K129" s="36">
        <f>_xlfn.IFERROR(VLOOKUP(B129,'[1]Многоборье'!$E$112:$T$143,11,FALSE),"")</f>
      </c>
      <c r="L129" s="36">
        <f>_xlfn.IFERROR(VLOOKUP(B129,'[1]Многоборье'!$E$112:$T$143,12,FALSE),"")</f>
      </c>
      <c r="M129" s="36">
        <f>_xlfn.IFERROR(VLOOKUP(B129,'[1]Многоборье'!$E$112:$T$143,13,FALSE),"")</f>
      </c>
      <c r="N129" s="36">
        <f>_xlfn.IFERROR(VLOOKUP(B129,'[1]Многоборье'!$E$112:$T$143,14,FALSE),"")</f>
      </c>
      <c r="O129" s="52">
        <f>_xlfn.IFERROR(VLOOKUP(B129,'[1]Многоборье'!$E$112:$T$143,15,FALSE),"")</f>
      </c>
      <c r="P129" s="52">
        <f t="shared" si="9"/>
      </c>
      <c r="Q129" s="36">
        <f>IF($C$123="","",_xlfn.IFERROR(IF(HLOOKUP('[1]Соревнования'!$B$11,'[1]Разряды'!$A$3:$AD$13,P129+1,FALSE)=0,"",HLOOKUP('[1]Соревнования'!$B$11,'[1]Разряды'!$A$3:$AD$13,P129+1,FALSE)),""))</f>
      </c>
      <c r="S129" s="56">
        <f>IF(G129="",0,IF(G129=0,0,IF(G129=1,SUMIF('[1]Комплексный'!$C$35:$C$45,MAX('[1]Комплексный'!$B$10:$B$24),'[1]Комплексный'!$D$35:$D$45),IF(G129=2,SUMIF('[1]Комплексный'!$C$35:$C$45,MAX('[1]Комплексный'!$B$10:$B$24),'[1]Комплексный'!$E$35:$E$45),IF(G129=3,SUMIF('[1]Комплексный'!$C$35:$C$45,MAX('[1]Комплексный'!$B$10:$B$24),'[1]Комплексный'!$F$35:$F$45),IF(G129&gt;3,SUMIF('[1]Комплексный'!$C$35:$C$45,MAX('[1]Комплексный'!$B$10:$B$24),'[1]Комплексный'!$G$35:$G$45)))))))</f>
        <v>0</v>
      </c>
      <c r="T129" s="56">
        <f>IF(I129="",0,IF(I129=0,0,IF(I129=1,SUMIF('[1]Комплексный'!$C$35:$C$45,MAX('[1]Комплексный'!$B$10:$B$24),'[1]Комплексный'!$D$35:$D$45),IF(I129=2,SUMIF('[1]Комплексный'!$C$35:$C$45,MAX('[1]Комплексный'!$B$10:$B$24),'[1]Комплексный'!$E$35:$E$45),IF(I129=3,SUMIF('[1]Комплексный'!$C$35:$C$45,MAX('[1]Комплексный'!$B$10:$B$24),'[1]Комплексный'!$F$35:$F$45),IF(I129&gt;3,SUMIF('[1]Комплексный'!$C$35:$C$45,MAX('[1]Комплексный'!$B$10:$B$24),'[1]Комплексный'!$G$35:$G$45)))))))</f>
        <v>0</v>
      </c>
      <c r="U129" s="56">
        <f>IF(K129="",0,IF(K129=0,0,IF(K129=1,SUMIF('[1]Комплексный'!$C$35:$C$45,MAX('[1]Комплексный'!$B$10:$B$24),'[1]Комплексный'!$D$35:$D$45),IF(K129=2,SUMIF('[1]Комплексный'!$C$35:$C$45,MAX('[1]Комплексный'!$B$10:$B$24),'[1]Комплексный'!$E$35:$E$45),IF(K129=3,SUMIF('[1]Комплексный'!$C$35:$C$45,MAX('[1]Комплексный'!$B$10:$B$24),'[1]Комплексный'!$F$35:$F$45),IF(K129&gt;3,SUMIF('[1]Комплексный'!$C$35:$C$45,MAX('[1]Комплексный'!$B$10:$B$24),'[1]Комплексный'!$G$35:$G$45)))))))</f>
        <v>0</v>
      </c>
      <c r="V129" s="56">
        <f>IF(M129="",0,IF(M129=0,0,IF(M129=1,SUMIF('[1]Комплексный'!$C$35:$C$45,MAX('[1]Комплексный'!$B$10:$B$24),'[1]Комплексный'!$D$35:$D$45),IF(M129=2,SUMIF('[1]Комплексный'!$C$35:$C$45,MAX('[1]Комплексный'!$B$10:$B$24),'[1]Комплексный'!$E$35:$E$45),IF(M129=3,SUMIF('[1]Комплексный'!$C$35:$C$45,MAX('[1]Комплексный'!$B$10:$B$24),'[1]Комплексный'!$F$35:$F$45),IF(M129&gt;3,SUMIF('[1]Комплексный'!$C$35:$C$45,MAX('[1]Комплексный'!$B$10:$B$24),'[1]Комплексный'!$G$35:$G$45)))))))</f>
        <v>0</v>
      </c>
      <c r="W129" s="56">
        <f>IF(P129="",0,IF(P129=0,0,IF(P129=1,SUMIF('[1]Комплексный'!$C$35:$C$45,MAX('[1]Комплексный'!$B$10:$B$24),'[1]Комплексный'!$D$35:$D$45),IF(P129=2,SUMIF('[1]Комплексный'!$C$35:$C$45,MAX('[1]Комплексный'!$B$10:$B$24),'[1]Комплексный'!$E$35:$E$45),IF(P129=3,SUMIF('[1]Комплексный'!$C$35:$C$45,MAX('[1]Комплексный'!$B$10:$B$24),'[1]Комплексный'!$F$35:$F$45),IF(P129&gt;3,SUMIF('[1]Комплексный'!$C$35:$C$45,MAX('[1]Комплексный'!$B$10:$B$24),'[1]Комплексный'!$G$35:$G$45)))))))</f>
        <v>0</v>
      </c>
      <c r="X129" s="56">
        <f t="shared" si="5"/>
        <v>0</v>
      </c>
    </row>
    <row r="130" spans="1:24" ht="62.25" customHeight="1" hidden="1">
      <c r="A130" s="28" t="str">
        <f t="shared" si="8"/>
        <v>z</v>
      </c>
      <c r="B130" s="33">
        <v>13</v>
      </c>
      <c r="C130" s="34">
        <f>_xlfn.IFERROR(VLOOKUP(B130,'[1]Многоборье'!$E$111:$T$143,3,FALSE),"")</f>
      </c>
      <c r="D130" s="34">
        <f>_xlfn.IFERROR(VLOOKUP(B130,'[1]Многоборье'!$E$112:$T$143,4,FALSE),"")</f>
      </c>
      <c r="E130" s="35">
        <f>_xlfn.IFERROR(VLOOKUP(B130,'[1]Многоборье'!$E$112:$T$143,5,FALSE),"")</f>
      </c>
      <c r="F130" s="34">
        <f>_xlfn.IFERROR(VLOOKUP(B130,'[1]Многоборье'!$E$112:$T$143,6,FALSE),"")</f>
      </c>
      <c r="G130" s="36">
        <f>_xlfn.IFERROR(VLOOKUP(B130,'[1]Многоборье'!$E$112:$T$143,7,FALSE),"")</f>
      </c>
      <c r="H130" s="36">
        <f>_xlfn.IFERROR(VLOOKUP(B130,'[1]Многоборье'!$E$112:$T$143,8,FALSE),"")</f>
      </c>
      <c r="I130" s="36">
        <f>_xlfn.IFERROR(VLOOKUP(B130,'[1]Многоборье'!$E$112:$T$143,9,FALSE),"")</f>
      </c>
      <c r="J130" s="36">
        <f>_xlfn.IFERROR(VLOOKUP(B130,'[1]Многоборье'!$E$112:$T$143,10,FALSE),"")</f>
      </c>
      <c r="K130" s="36">
        <f>_xlfn.IFERROR(VLOOKUP(B130,'[1]Многоборье'!$E$112:$T$143,11,FALSE),"")</f>
      </c>
      <c r="L130" s="36">
        <f>_xlfn.IFERROR(VLOOKUP(B130,'[1]Многоборье'!$E$112:$T$143,12,FALSE),"")</f>
      </c>
      <c r="M130" s="36">
        <f>_xlfn.IFERROR(VLOOKUP(B130,'[1]Многоборье'!$E$112:$T$143,13,FALSE),"")</f>
      </c>
      <c r="N130" s="36">
        <f>_xlfn.IFERROR(VLOOKUP(B130,'[1]Многоборье'!$E$112:$T$143,14,FALSE),"")</f>
      </c>
      <c r="O130" s="52">
        <f>_xlfn.IFERROR(VLOOKUP(B130,'[1]Многоборье'!$E$112:$T$143,15,FALSE),"")</f>
      </c>
      <c r="P130" s="52">
        <f t="shared" si="9"/>
      </c>
      <c r="Q130" s="36">
        <f>IF($C$123="","",_xlfn.IFERROR(IF(HLOOKUP('[1]Соревнования'!$B$11,'[1]Разряды'!$A$3:$AD$13,P130+1,FALSE)=0,"",HLOOKUP('[1]Соревнования'!$B$11,'[1]Разряды'!$A$3:$AD$13,P130+1,FALSE)),""))</f>
      </c>
      <c r="S130" s="56">
        <f>IF(G130="",0,IF(G130=0,0,IF(G130=1,SUMIF('[1]Комплексный'!$C$35:$C$45,MAX('[1]Комплексный'!$B$10:$B$24),'[1]Комплексный'!$D$35:$D$45),IF(G130=2,SUMIF('[1]Комплексный'!$C$35:$C$45,MAX('[1]Комплексный'!$B$10:$B$24),'[1]Комплексный'!$E$35:$E$45),IF(G130=3,SUMIF('[1]Комплексный'!$C$35:$C$45,MAX('[1]Комплексный'!$B$10:$B$24),'[1]Комплексный'!$F$35:$F$45),IF(G130&gt;3,SUMIF('[1]Комплексный'!$C$35:$C$45,MAX('[1]Комплексный'!$B$10:$B$24),'[1]Комплексный'!$G$35:$G$45)))))))</f>
        <v>0</v>
      </c>
      <c r="T130" s="56">
        <f>IF(I130="",0,IF(I130=0,0,IF(I130=1,SUMIF('[1]Комплексный'!$C$35:$C$45,MAX('[1]Комплексный'!$B$10:$B$24),'[1]Комплексный'!$D$35:$D$45),IF(I130=2,SUMIF('[1]Комплексный'!$C$35:$C$45,MAX('[1]Комплексный'!$B$10:$B$24),'[1]Комплексный'!$E$35:$E$45),IF(I130=3,SUMIF('[1]Комплексный'!$C$35:$C$45,MAX('[1]Комплексный'!$B$10:$B$24),'[1]Комплексный'!$F$35:$F$45),IF(I130&gt;3,SUMIF('[1]Комплексный'!$C$35:$C$45,MAX('[1]Комплексный'!$B$10:$B$24),'[1]Комплексный'!$G$35:$G$45)))))))</f>
        <v>0</v>
      </c>
      <c r="U130" s="56">
        <f>IF(K130="",0,IF(K130=0,0,IF(K130=1,SUMIF('[1]Комплексный'!$C$35:$C$45,MAX('[1]Комплексный'!$B$10:$B$24),'[1]Комплексный'!$D$35:$D$45),IF(K130=2,SUMIF('[1]Комплексный'!$C$35:$C$45,MAX('[1]Комплексный'!$B$10:$B$24),'[1]Комплексный'!$E$35:$E$45),IF(K130=3,SUMIF('[1]Комплексный'!$C$35:$C$45,MAX('[1]Комплексный'!$B$10:$B$24),'[1]Комплексный'!$F$35:$F$45),IF(K130&gt;3,SUMIF('[1]Комплексный'!$C$35:$C$45,MAX('[1]Комплексный'!$B$10:$B$24),'[1]Комплексный'!$G$35:$G$45)))))))</f>
        <v>0</v>
      </c>
      <c r="V130" s="56">
        <f>IF(M130="",0,IF(M130=0,0,IF(M130=1,SUMIF('[1]Комплексный'!$C$35:$C$45,MAX('[1]Комплексный'!$B$10:$B$24),'[1]Комплексный'!$D$35:$D$45),IF(M130=2,SUMIF('[1]Комплексный'!$C$35:$C$45,MAX('[1]Комплексный'!$B$10:$B$24),'[1]Комплексный'!$E$35:$E$45),IF(M130=3,SUMIF('[1]Комплексный'!$C$35:$C$45,MAX('[1]Комплексный'!$B$10:$B$24),'[1]Комплексный'!$F$35:$F$45),IF(M130&gt;3,SUMIF('[1]Комплексный'!$C$35:$C$45,MAX('[1]Комплексный'!$B$10:$B$24),'[1]Комплексный'!$G$35:$G$45)))))))</f>
        <v>0</v>
      </c>
      <c r="W130" s="56">
        <f>IF(P130="",0,IF(P130=0,0,IF(P130=1,SUMIF('[1]Комплексный'!$C$35:$C$45,MAX('[1]Комплексный'!$B$10:$B$24),'[1]Комплексный'!$D$35:$D$45),IF(P130=2,SUMIF('[1]Комплексный'!$C$35:$C$45,MAX('[1]Комплексный'!$B$10:$B$24),'[1]Комплексный'!$E$35:$E$45),IF(P130=3,SUMIF('[1]Комплексный'!$C$35:$C$45,MAX('[1]Комплексный'!$B$10:$B$24),'[1]Комплексный'!$F$35:$F$45),IF(P130&gt;3,SUMIF('[1]Комплексный'!$C$35:$C$45,MAX('[1]Комплексный'!$B$10:$B$24),'[1]Комплексный'!$G$35:$G$45)))))))</f>
        <v>0</v>
      </c>
      <c r="X130" s="56">
        <f t="shared" si="5"/>
        <v>0</v>
      </c>
    </row>
    <row r="131" spans="1:24" ht="62.25" customHeight="1" hidden="1">
      <c r="A131" s="28" t="str">
        <f t="shared" si="8"/>
        <v>z</v>
      </c>
      <c r="B131" s="33">
        <v>14</v>
      </c>
      <c r="C131" s="34">
        <f>_xlfn.IFERROR(VLOOKUP(B131,'[1]Многоборье'!$E$111:$T$143,3,FALSE),"")</f>
      </c>
      <c r="D131" s="34">
        <f>_xlfn.IFERROR(VLOOKUP(B131,'[1]Многоборье'!$E$112:$T$143,4,FALSE),"")</f>
      </c>
      <c r="E131" s="35">
        <f>_xlfn.IFERROR(VLOOKUP(B131,'[1]Многоборье'!$E$112:$T$143,5,FALSE),"")</f>
      </c>
      <c r="F131" s="34">
        <f>_xlfn.IFERROR(VLOOKUP(B131,'[1]Многоборье'!$E$112:$T$143,6,FALSE),"")</f>
      </c>
      <c r="G131" s="36">
        <f>_xlfn.IFERROR(VLOOKUP(B131,'[1]Многоборье'!$E$112:$T$143,7,FALSE),"")</f>
      </c>
      <c r="H131" s="36">
        <f>_xlfn.IFERROR(VLOOKUP(B131,'[1]Многоборье'!$E$112:$T$143,8,FALSE),"")</f>
      </c>
      <c r="I131" s="36">
        <f>_xlfn.IFERROR(VLOOKUP(B131,'[1]Многоборье'!$E$112:$T$143,9,FALSE),"")</f>
      </c>
      <c r="J131" s="36">
        <f>_xlfn.IFERROR(VLOOKUP(B131,'[1]Многоборье'!$E$112:$T$143,10,FALSE),"")</f>
      </c>
      <c r="K131" s="36">
        <f>_xlfn.IFERROR(VLOOKUP(B131,'[1]Многоборье'!$E$112:$T$143,11,FALSE),"")</f>
      </c>
      <c r="L131" s="36">
        <f>_xlfn.IFERROR(VLOOKUP(B131,'[1]Многоборье'!$E$112:$T$143,12,FALSE),"")</f>
      </c>
      <c r="M131" s="36">
        <f>_xlfn.IFERROR(VLOOKUP(B131,'[1]Многоборье'!$E$112:$T$143,13,FALSE),"")</f>
      </c>
      <c r="N131" s="36">
        <f>_xlfn.IFERROR(VLOOKUP(B131,'[1]Многоборье'!$E$112:$T$143,14,FALSE),"")</f>
      </c>
      <c r="O131" s="52">
        <f>_xlfn.IFERROR(VLOOKUP(B131,'[1]Многоборье'!$E$112:$T$143,15,FALSE),"")</f>
      </c>
      <c r="P131" s="52">
        <f t="shared" si="9"/>
      </c>
      <c r="Q131" s="36">
        <f>IF($C$123="","",_xlfn.IFERROR(IF(HLOOKUP('[1]Соревнования'!$B$11,'[1]Разряды'!$A$3:$AD$13,P131+1,FALSE)=0,"",HLOOKUP('[1]Соревнования'!$B$11,'[1]Разряды'!$A$3:$AD$13,P131+1,FALSE)),""))</f>
      </c>
      <c r="S131" s="56">
        <f>IF(G131="",0,IF(G131=0,0,IF(G131=1,SUMIF('[1]Комплексный'!$C$35:$C$45,MAX('[1]Комплексный'!$B$10:$B$24),'[1]Комплексный'!$D$35:$D$45),IF(G131=2,SUMIF('[1]Комплексный'!$C$35:$C$45,MAX('[1]Комплексный'!$B$10:$B$24),'[1]Комплексный'!$E$35:$E$45),IF(G131=3,SUMIF('[1]Комплексный'!$C$35:$C$45,MAX('[1]Комплексный'!$B$10:$B$24),'[1]Комплексный'!$F$35:$F$45),IF(G131&gt;3,SUMIF('[1]Комплексный'!$C$35:$C$45,MAX('[1]Комплексный'!$B$10:$B$24),'[1]Комплексный'!$G$35:$G$45)))))))</f>
        <v>0</v>
      </c>
      <c r="T131" s="56">
        <f>IF(I131="",0,IF(I131=0,0,IF(I131=1,SUMIF('[1]Комплексный'!$C$35:$C$45,MAX('[1]Комплексный'!$B$10:$B$24),'[1]Комплексный'!$D$35:$D$45),IF(I131=2,SUMIF('[1]Комплексный'!$C$35:$C$45,MAX('[1]Комплексный'!$B$10:$B$24),'[1]Комплексный'!$E$35:$E$45),IF(I131=3,SUMIF('[1]Комплексный'!$C$35:$C$45,MAX('[1]Комплексный'!$B$10:$B$24),'[1]Комплексный'!$F$35:$F$45),IF(I131&gt;3,SUMIF('[1]Комплексный'!$C$35:$C$45,MAX('[1]Комплексный'!$B$10:$B$24),'[1]Комплексный'!$G$35:$G$45)))))))</f>
        <v>0</v>
      </c>
      <c r="U131" s="56">
        <f>IF(K131="",0,IF(K131=0,0,IF(K131=1,SUMIF('[1]Комплексный'!$C$35:$C$45,MAX('[1]Комплексный'!$B$10:$B$24),'[1]Комплексный'!$D$35:$D$45),IF(K131=2,SUMIF('[1]Комплексный'!$C$35:$C$45,MAX('[1]Комплексный'!$B$10:$B$24),'[1]Комплексный'!$E$35:$E$45),IF(K131=3,SUMIF('[1]Комплексный'!$C$35:$C$45,MAX('[1]Комплексный'!$B$10:$B$24),'[1]Комплексный'!$F$35:$F$45),IF(K131&gt;3,SUMIF('[1]Комплексный'!$C$35:$C$45,MAX('[1]Комплексный'!$B$10:$B$24),'[1]Комплексный'!$G$35:$G$45)))))))</f>
        <v>0</v>
      </c>
      <c r="V131" s="56">
        <f>IF(M131="",0,IF(M131=0,0,IF(M131=1,SUMIF('[1]Комплексный'!$C$35:$C$45,MAX('[1]Комплексный'!$B$10:$B$24),'[1]Комплексный'!$D$35:$D$45),IF(M131=2,SUMIF('[1]Комплексный'!$C$35:$C$45,MAX('[1]Комплексный'!$B$10:$B$24),'[1]Комплексный'!$E$35:$E$45),IF(M131=3,SUMIF('[1]Комплексный'!$C$35:$C$45,MAX('[1]Комплексный'!$B$10:$B$24),'[1]Комплексный'!$F$35:$F$45),IF(M131&gt;3,SUMIF('[1]Комплексный'!$C$35:$C$45,MAX('[1]Комплексный'!$B$10:$B$24),'[1]Комплексный'!$G$35:$G$45)))))))</f>
        <v>0</v>
      </c>
      <c r="W131" s="56">
        <f>IF(P131="",0,IF(P131=0,0,IF(P131=1,SUMIF('[1]Комплексный'!$C$35:$C$45,MAX('[1]Комплексный'!$B$10:$B$24),'[1]Комплексный'!$D$35:$D$45),IF(P131=2,SUMIF('[1]Комплексный'!$C$35:$C$45,MAX('[1]Комплексный'!$B$10:$B$24),'[1]Комплексный'!$E$35:$E$45),IF(P131=3,SUMIF('[1]Комплексный'!$C$35:$C$45,MAX('[1]Комплексный'!$B$10:$B$24),'[1]Комплексный'!$F$35:$F$45),IF(P131&gt;3,SUMIF('[1]Комплексный'!$C$35:$C$45,MAX('[1]Комплексный'!$B$10:$B$24),'[1]Комплексный'!$G$35:$G$45)))))))</f>
        <v>0</v>
      </c>
      <c r="X131" s="56">
        <f t="shared" si="5"/>
        <v>0</v>
      </c>
    </row>
    <row r="132" spans="1:24" ht="62.25" customHeight="1" hidden="1">
      <c r="A132" s="28" t="str">
        <f t="shared" si="8"/>
        <v>z</v>
      </c>
      <c r="B132" s="33">
        <v>15</v>
      </c>
      <c r="C132" s="34">
        <f>_xlfn.IFERROR(VLOOKUP(B132,'[1]Многоборье'!$E$111:$T$143,3,FALSE),"")</f>
      </c>
      <c r="D132" s="34">
        <f>_xlfn.IFERROR(VLOOKUP(B132,'[1]Многоборье'!$E$112:$T$143,4,FALSE),"")</f>
      </c>
      <c r="E132" s="35">
        <f>_xlfn.IFERROR(VLOOKUP(B132,'[1]Многоборье'!$E$112:$T$143,5,FALSE),"")</f>
      </c>
      <c r="F132" s="34">
        <f>_xlfn.IFERROR(VLOOKUP(B132,'[1]Многоборье'!$E$112:$T$143,6,FALSE),"")</f>
      </c>
      <c r="G132" s="36">
        <f>_xlfn.IFERROR(VLOOKUP(B132,'[1]Многоборье'!$E$112:$T$143,7,FALSE),"")</f>
      </c>
      <c r="H132" s="36">
        <f>_xlfn.IFERROR(VLOOKUP(B132,'[1]Многоборье'!$E$112:$T$143,8,FALSE),"")</f>
      </c>
      <c r="I132" s="36">
        <f>_xlfn.IFERROR(VLOOKUP(B132,'[1]Многоборье'!$E$112:$T$143,9,FALSE),"")</f>
      </c>
      <c r="J132" s="36">
        <f>_xlfn.IFERROR(VLOOKUP(B132,'[1]Многоборье'!$E$112:$T$143,10,FALSE),"")</f>
      </c>
      <c r="K132" s="36">
        <f>_xlfn.IFERROR(VLOOKUP(B132,'[1]Многоборье'!$E$112:$T$143,11,FALSE),"")</f>
      </c>
      <c r="L132" s="36">
        <f>_xlfn.IFERROR(VLOOKUP(B132,'[1]Многоборье'!$E$112:$T$143,12,FALSE),"")</f>
      </c>
      <c r="M132" s="36">
        <f>_xlfn.IFERROR(VLOOKUP(B132,'[1]Многоборье'!$E$112:$T$143,13,FALSE),"")</f>
      </c>
      <c r="N132" s="36">
        <f>_xlfn.IFERROR(VLOOKUP(B132,'[1]Многоборье'!$E$112:$T$143,14,FALSE),"")</f>
      </c>
      <c r="O132" s="52">
        <f>_xlfn.IFERROR(VLOOKUP(B132,'[1]Многоборье'!$E$112:$T$143,15,FALSE),"")</f>
      </c>
      <c r="P132" s="52">
        <f t="shared" si="9"/>
      </c>
      <c r="Q132" s="36">
        <f>IF($C$123="","",_xlfn.IFERROR(IF(HLOOKUP('[1]Соревнования'!$B$11,'[1]Разряды'!$A$3:$AD$13,P132+1,FALSE)=0,"",HLOOKUP('[1]Соревнования'!$B$11,'[1]Разряды'!$A$3:$AD$13,P132+1,FALSE)),""))</f>
      </c>
      <c r="S132" s="56">
        <f>IF(G132="",0,IF(G132=0,0,IF(G132=1,SUMIF('[1]Комплексный'!$C$35:$C$45,MAX('[1]Комплексный'!$B$10:$B$24),'[1]Комплексный'!$D$35:$D$45),IF(G132=2,SUMIF('[1]Комплексный'!$C$35:$C$45,MAX('[1]Комплексный'!$B$10:$B$24),'[1]Комплексный'!$E$35:$E$45),IF(G132=3,SUMIF('[1]Комплексный'!$C$35:$C$45,MAX('[1]Комплексный'!$B$10:$B$24),'[1]Комплексный'!$F$35:$F$45),IF(G132&gt;3,SUMIF('[1]Комплексный'!$C$35:$C$45,MAX('[1]Комплексный'!$B$10:$B$24),'[1]Комплексный'!$G$35:$G$45)))))))</f>
        <v>0</v>
      </c>
      <c r="T132" s="56">
        <f>IF(I132="",0,IF(I132=0,0,IF(I132=1,SUMIF('[1]Комплексный'!$C$35:$C$45,MAX('[1]Комплексный'!$B$10:$B$24),'[1]Комплексный'!$D$35:$D$45),IF(I132=2,SUMIF('[1]Комплексный'!$C$35:$C$45,MAX('[1]Комплексный'!$B$10:$B$24),'[1]Комплексный'!$E$35:$E$45),IF(I132=3,SUMIF('[1]Комплексный'!$C$35:$C$45,MAX('[1]Комплексный'!$B$10:$B$24),'[1]Комплексный'!$F$35:$F$45),IF(I132&gt;3,SUMIF('[1]Комплексный'!$C$35:$C$45,MAX('[1]Комплексный'!$B$10:$B$24),'[1]Комплексный'!$G$35:$G$45)))))))</f>
        <v>0</v>
      </c>
      <c r="U132" s="56">
        <f>IF(K132="",0,IF(K132=0,0,IF(K132=1,SUMIF('[1]Комплексный'!$C$35:$C$45,MAX('[1]Комплексный'!$B$10:$B$24),'[1]Комплексный'!$D$35:$D$45),IF(K132=2,SUMIF('[1]Комплексный'!$C$35:$C$45,MAX('[1]Комплексный'!$B$10:$B$24),'[1]Комплексный'!$E$35:$E$45),IF(K132=3,SUMIF('[1]Комплексный'!$C$35:$C$45,MAX('[1]Комплексный'!$B$10:$B$24),'[1]Комплексный'!$F$35:$F$45),IF(K132&gt;3,SUMIF('[1]Комплексный'!$C$35:$C$45,MAX('[1]Комплексный'!$B$10:$B$24),'[1]Комплексный'!$G$35:$G$45)))))))</f>
        <v>0</v>
      </c>
      <c r="V132" s="56">
        <f>IF(M132="",0,IF(M132=0,0,IF(M132=1,SUMIF('[1]Комплексный'!$C$35:$C$45,MAX('[1]Комплексный'!$B$10:$B$24),'[1]Комплексный'!$D$35:$D$45),IF(M132=2,SUMIF('[1]Комплексный'!$C$35:$C$45,MAX('[1]Комплексный'!$B$10:$B$24),'[1]Комплексный'!$E$35:$E$45),IF(M132=3,SUMIF('[1]Комплексный'!$C$35:$C$45,MAX('[1]Комплексный'!$B$10:$B$24),'[1]Комплексный'!$F$35:$F$45),IF(M132&gt;3,SUMIF('[1]Комплексный'!$C$35:$C$45,MAX('[1]Комплексный'!$B$10:$B$24),'[1]Комплексный'!$G$35:$G$45)))))))</f>
        <v>0</v>
      </c>
      <c r="W132" s="56">
        <f>IF(P132="",0,IF(P132=0,0,IF(P132=1,SUMIF('[1]Комплексный'!$C$35:$C$45,MAX('[1]Комплексный'!$B$10:$B$24),'[1]Комплексный'!$D$35:$D$45),IF(P132=2,SUMIF('[1]Комплексный'!$C$35:$C$45,MAX('[1]Комплексный'!$B$10:$B$24),'[1]Комплексный'!$E$35:$E$45),IF(P132=3,SUMIF('[1]Комплексный'!$C$35:$C$45,MAX('[1]Комплексный'!$B$10:$B$24),'[1]Комплексный'!$F$35:$F$45),IF(P132&gt;3,SUMIF('[1]Комплексный'!$C$35:$C$45,MAX('[1]Комплексный'!$B$10:$B$24),'[1]Комплексный'!$G$35:$G$45)))))))</f>
        <v>0</v>
      </c>
      <c r="X132" s="56">
        <f t="shared" si="5"/>
        <v>0</v>
      </c>
    </row>
    <row r="133" spans="1:24" ht="62.25" customHeight="1" hidden="1">
      <c r="A133" s="28" t="str">
        <f t="shared" si="8"/>
        <v>z</v>
      </c>
      <c r="B133" s="33">
        <v>16</v>
      </c>
      <c r="C133" s="34">
        <f>_xlfn.IFERROR(VLOOKUP(B133,'[1]Многоборье'!$E$111:$T$143,3,FALSE),"")</f>
      </c>
      <c r="D133" s="34">
        <f>_xlfn.IFERROR(VLOOKUP(B133,'[1]Многоборье'!$E$112:$T$143,4,FALSE),"")</f>
      </c>
      <c r="E133" s="35">
        <f>_xlfn.IFERROR(VLOOKUP(B133,'[1]Многоборье'!$E$112:$T$143,5,FALSE),"")</f>
      </c>
      <c r="F133" s="34">
        <f>_xlfn.IFERROR(VLOOKUP(B133,'[1]Многоборье'!$E$112:$T$143,6,FALSE),"")</f>
      </c>
      <c r="G133" s="36">
        <f>_xlfn.IFERROR(VLOOKUP(B133,'[1]Многоборье'!$E$112:$T$143,7,FALSE),"")</f>
      </c>
      <c r="H133" s="36">
        <f>_xlfn.IFERROR(VLOOKUP(B133,'[1]Многоборье'!$E$112:$T$143,8,FALSE),"")</f>
      </c>
      <c r="I133" s="36">
        <f>_xlfn.IFERROR(VLOOKUP(B133,'[1]Многоборье'!$E$112:$T$143,9,FALSE),"")</f>
      </c>
      <c r="J133" s="36">
        <f>_xlfn.IFERROR(VLOOKUP(B133,'[1]Многоборье'!$E$112:$T$143,10,FALSE),"")</f>
      </c>
      <c r="K133" s="36">
        <f>_xlfn.IFERROR(VLOOKUP(B133,'[1]Многоборье'!$E$112:$T$143,11,FALSE),"")</f>
      </c>
      <c r="L133" s="36">
        <f>_xlfn.IFERROR(VLOOKUP(B133,'[1]Многоборье'!$E$112:$T$143,12,FALSE),"")</f>
      </c>
      <c r="M133" s="36">
        <f>_xlfn.IFERROR(VLOOKUP(B133,'[1]Многоборье'!$E$112:$T$143,13,FALSE),"")</f>
      </c>
      <c r="N133" s="36">
        <f>_xlfn.IFERROR(VLOOKUP(B133,'[1]Многоборье'!$E$112:$T$143,14,FALSE),"")</f>
      </c>
      <c r="O133" s="52">
        <f>_xlfn.IFERROR(VLOOKUP(B133,'[1]Многоборье'!$E$112:$T$143,15,FALSE),"")</f>
      </c>
      <c r="P133" s="52">
        <f t="shared" si="9"/>
      </c>
      <c r="Q133" s="36">
        <f>IF($C$123="","",_xlfn.IFERROR(IF(HLOOKUP('[1]Соревнования'!$B$11,'[1]Разряды'!$A$3:$AD$13,P133+1,FALSE)=0,"",HLOOKUP('[1]Соревнования'!$B$11,'[1]Разряды'!$A$3:$AD$13,P133+1,FALSE)),""))</f>
      </c>
      <c r="S133" s="56">
        <f>IF(G133="",0,IF(G133=0,0,IF(G133=1,SUMIF('[1]Комплексный'!$C$35:$C$45,MAX('[1]Комплексный'!$B$10:$B$24),'[1]Комплексный'!$D$35:$D$45),IF(G133=2,SUMIF('[1]Комплексный'!$C$35:$C$45,MAX('[1]Комплексный'!$B$10:$B$24),'[1]Комплексный'!$E$35:$E$45),IF(G133=3,SUMIF('[1]Комплексный'!$C$35:$C$45,MAX('[1]Комплексный'!$B$10:$B$24),'[1]Комплексный'!$F$35:$F$45),IF(G133&gt;3,SUMIF('[1]Комплексный'!$C$35:$C$45,MAX('[1]Комплексный'!$B$10:$B$24),'[1]Комплексный'!$G$35:$G$45)))))))</f>
        <v>0</v>
      </c>
      <c r="T133" s="56">
        <f>IF(I133="",0,IF(I133=0,0,IF(I133=1,SUMIF('[1]Комплексный'!$C$35:$C$45,MAX('[1]Комплексный'!$B$10:$B$24),'[1]Комплексный'!$D$35:$D$45),IF(I133=2,SUMIF('[1]Комплексный'!$C$35:$C$45,MAX('[1]Комплексный'!$B$10:$B$24),'[1]Комплексный'!$E$35:$E$45),IF(I133=3,SUMIF('[1]Комплексный'!$C$35:$C$45,MAX('[1]Комплексный'!$B$10:$B$24),'[1]Комплексный'!$F$35:$F$45),IF(I133&gt;3,SUMIF('[1]Комплексный'!$C$35:$C$45,MAX('[1]Комплексный'!$B$10:$B$24),'[1]Комплексный'!$G$35:$G$45)))))))</f>
        <v>0</v>
      </c>
      <c r="U133" s="56">
        <f>IF(K133="",0,IF(K133=0,0,IF(K133=1,SUMIF('[1]Комплексный'!$C$35:$C$45,MAX('[1]Комплексный'!$B$10:$B$24),'[1]Комплексный'!$D$35:$D$45),IF(K133=2,SUMIF('[1]Комплексный'!$C$35:$C$45,MAX('[1]Комплексный'!$B$10:$B$24),'[1]Комплексный'!$E$35:$E$45),IF(K133=3,SUMIF('[1]Комплексный'!$C$35:$C$45,MAX('[1]Комплексный'!$B$10:$B$24),'[1]Комплексный'!$F$35:$F$45),IF(K133&gt;3,SUMIF('[1]Комплексный'!$C$35:$C$45,MAX('[1]Комплексный'!$B$10:$B$24),'[1]Комплексный'!$G$35:$G$45)))))))</f>
        <v>0</v>
      </c>
      <c r="V133" s="56">
        <f>IF(M133="",0,IF(M133=0,0,IF(M133=1,SUMIF('[1]Комплексный'!$C$35:$C$45,MAX('[1]Комплексный'!$B$10:$B$24),'[1]Комплексный'!$D$35:$D$45),IF(M133=2,SUMIF('[1]Комплексный'!$C$35:$C$45,MAX('[1]Комплексный'!$B$10:$B$24),'[1]Комплексный'!$E$35:$E$45),IF(M133=3,SUMIF('[1]Комплексный'!$C$35:$C$45,MAX('[1]Комплексный'!$B$10:$B$24),'[1]Комплексный'!$F$35:$F$45),IF(M133&gt;3,SUMIF('[1]Комплексный'!$C$35:$C$45,MAX('[1]Комплексный'!$B$10:$B$24),'[1]Комплексный'!$G$35:$G$45)))))))</f>
        <v>0</v>
      </c>
      <c r="W133" s="56">
        <f>IF(P133="",0,IF(P133=0,0,IF(P133=1,SUMIF('[1]Комплексный'!$C$35:$C$45,MAX('[1]Комплексный'!$B$10:$B$24),'[1]Комплексный'!$D$35:$D$45),IF(P133=2,SUMIF('[1]Комплексный'!$C$35:$C$45,MAX('[1]Комплексный'!$B$10:$B$24),'[1]Комплексный'!$E$35:$E$45),IF(P133=3,SUMIF('[1]Комплексный'!$C$35:$C$45,MAX('[1]Комплексный'!$B$10:$B$24),'[1]Комплексный'!$F$35:$F$45),IF(P133&gt;3,SUMIF('[1]Комплексный'!$C$35:$C$45,MAX('[1]Комплексный'!$B$10:$B$24),'[1]Комплексный'!$G$35:$G$45)))))))</f>
        <v>0</v>
      </c>
      <c r="X133" s="56">
        <f t="shared" si="5"/>
        <v>0</v>
      </c>
    </row>
    <row r="134" spans="1:24" ht="62.25" customHeight="1" hidden="1">
      <c r="A134" s="28" t="str">
        <f t="shared" si="8"/>
        <v>z</v>
      </c>
      <c r="B134" s="33">
        <v>17</v>
      </c>
      <c r="C134" s="34">
        <f>_xlfn.IFERROR(VLOOKUP(B134,'[1]Многоборье'!$E$111:$T$143,3,FALSE),"")</f>
      </c>
      <c r="D134" s="34">
        <f>_xlfn.IFERROR(VLOOKUP(B134,'[1]Многоборье'!$E$112:$T$143,4,FALSE),"")</f>
      </c>
      <c r="E134" s="35">
        <f>_xlfn.IFERROR(VLOOKUP(B134,'[1]Многоборье'!$E$112:$T$143,5,FALSE),"")</f>
      </c>
      <c r="F134" s="34">
        <f>_xlfn.IFERROR(VLOOKUP(B134,'[1]Многоборье'!$E$112:$T$143,6,FALSE),"")</f>
      </c>
      <c r="G134" s="36">
        <f>_xlfn.IFERROR(VLOOKUP(B134,'[1]Многоборье'!$E$112:$T$143,7,FALSE),"")</f>
      </c>
      <c r="H134" s="36">
        <f>_xlfn.IFERROR(VLOOKUP(B134,'[1]Многоборье'!$E$112:$T$143,8,FALSE),"")</f>
      </c>
      <c r="I134" s="36">
        <f>_xlfn.IFERROR(VLOOKUP(B134,'[1]Многоборье'!$E$112:$T$143,9,FALSE),"")</f>
      </c>
      <c r="J134" s="36">
        <f>_xlfn.IFERROR(VLOOKUP(B134,'[1]Многоборье'!$E$112:$T$143,10,FALSE),"")</f>
      </c>
      <c r="K134" s="36">
        <f>_xlfn.IFERROR(VLOOKUP(B134,'[1]Многоборье'!$E$112:$T$143,11,FALSE),"")</f>
      </c>
      <c r="L134" s="36">
        <f>_xlfn.IFERROR(VLOOKUP(B134,'[1]Многоборье'!$E$112:$T$143,12,FALSE),"")</f>
      </c>
      <c r="M134" s="36">
        <f>_xlfn.IFERROR(VLOOKUP(B134,'[1]Многоборье'!$E$112:$T$143,13,FALSE),"")</f>
      </c>
      <c r="N134" s="36">
        <f>_xlfn.IFERROR(VLOOKUP(B134,'[1]Многоборье'!$E$112:$T$143,14,FALSE),"")</f>
      </c>
      <c r="O134" s="52">
        <f>_xlfn.IFERROR(VLOOKUP(B134,'[1]Многоборье'!$E$112:$T$143,15,FALSE),"")</f>
      </c>
      <c r="P134" s="52">
        <f t="shared" si="9"/>
      </c>
      <c r="Q134" s="36">
        <f>IF($C$123="","",_xlfn.IFERROR(IF(HLOOKUP('[1]Соревнования'!$B$11,'[1]Разряды'!$A$3:$AD$13,P134+1,FALSE)=0,"",HLOOKUP('[1]Соревнования'!$B$11,'[1]Разряды'!$A$3:$AD$13,P134+1,FALSE)),""))</f>
      </c>
      <c r="S134" s="56">
        <f>IF(G134="",0,IF(G134=0,0,IF(G134=1,SUMIF('[1]Комплексный'!$C$35:$C$45,MAX('[1]Комплексный'!$B$10:$B$24),'[1]Комплексный'!$D$35:$D$45),IF(G134=2,SUMIF('[1]Комплексный'!$C$35:$C$45,MAX('[1]Комплексный'!$B$10:$B$24),'[1]Комплексный'!$E$35:$E$45),IF(G134=3,SUMIF('[1]Комплексный'!$C$35:$C$45,MAX('[1]Комплексный'!$B$10:$B$24),'[1]Комплексный'!$F$35:$F$45),IF(G134&gt;3,SUMIF('[1]Комплексный'!$C$35:$C$45,MAX('[1]Комплексный'!$B$10:$B$24),'[1]Комплексный'!$G$35:$G$45)))))))</f>
        <v>0</v>
      </c>
      <c r="T134" s="56">
        <f>IF(I134="",0,IF(I134=0,0,IF(I134=1,SUMIF('[1]Комплексный'!$C$35:$C$45,MAX('[1]Комплексный'!$B$10:$B$24),'[1]Комплексный'!$D$35:$D$45),IF(I134=2,SUMIF('[1]Комплексный'!$C$35:$C$45,MAX('[1]Комплексный'!$B$10:$B$24),'[1]Комплексный'!$E$35:$E$45),IF(I134=3,SUMIF('[1]Комплексный'!$C$35:$C$45,MAX('[1]Комплексный'!$B$10:$B$24),'[1]Комплексный'!$F$35:$F$45),IF(I134&gt;3,SUMIF('[1]Комплексный'!$C$35:$C$45,MAX('[1]Комплексный'!$B$10:$B$24),'[1]Комплексный'!$G$35:$G$45)))))))</f>
        <v>0</v>
      </c>
      <c r="U134" s="56">
        <f>IF(K134="",0,IF(K134=0,0,IF(K134=1,SUMIF('[1]Комплексный'!$C$35:$C$45,MAX('[1]Комплексный'!$B$10:$B$24),'[1]Комплексный'!$D$35:$D$45),IF(K134=2,SUMIF('[1]Комплексный'!$C$35:$C$45,MAX('[1]Комплексный'!$B$10:$B$24),'[1]Комплексный'!$E$35:$E$45),IF(K134=3,SUMIF('[1]Комплексный'!$C$35:$C$45,MAX('[1]Комплексный'!$B$10:$B$24),'[1]Комплексный'!$F$35:$F$45),IF(K134&gt;3,SUMIF('[1]Комплексный'!$C$35:$C$45,MAX('[1]Комплексный'!$B$10:$B$24),'[1]Комплексный'!$G$35:$G$45)))))))</f>
        <v>0</v>
      </c>
      <c r="V134" s="56">
        <f>IF(M134="",0,IF(M134=0,0,IF(M134=1,SUMIF('[1]Комплексный'!$C$35:$C$45,MAX('[1]Комплексный'!$B$10:$B$24),'[1]Комплексный'!$D$35:$D$45),IF(M134=2,SUMIF('[1]Комплексный'!$C$35:$C$45,MAX('[1]Комплексный'!$B$10:$B$24),'[1]Комплексный'!$E$35:$E$45),IF(M134=3,SUMIF('[1]Комплексный'!$C$35:$C$45,MAX('[1]Комплексный'!$B$10:$B$24),'[1]Комплексный'!$F$35:$F$45),IF(M134&gt;3,SUMIF('[1]Комплексный'!$C$35:$C$45,MAX('[1]Комплексный'!$B$10:$B$24),'[1]Комплексный'!$G$35:$G$45)))))))</f>
        <v>0</v>
      </c>
      <c r="W134" s="56">
        <f>IF(P134="",0,IF(P134=0,0,IF(P134=1,SUMIF('[1]Комплексный'!$C$35:$C$45,MAX('[1]Комплексный'!$B$10:$B$24),'[1]Комплексный'!$D$35:$D$45),IF(P134=2,SUMIF('[1]Комплексный'!$C$35:$C$45,MAX('[1]Комплексный'!$B$10:$B$24),'[1]Комплексный'!$E$35:$E$45),IF(P134=3,SUMIF('[1]Комплексный'!$C$35:$C$45,MAX('[1]Комплексный'!$B$10:$B$24),'[1]Комплексный'!$F$35:$F$45),IF(P134&gt;3,SUMIF('[1]Комплексный'!$C$35:$C$45,MAX('[1]Комплексный'!$B$10:$B$24),'[1]Комплексный'!$G$35:$G$45)))))))</f>
        <v>0</v>
      </c>
      <c r="X134" s="56">
        <f t="shared" si="5"/>
        <v>0</v>
      </c>
    </row>
    <row r="135" spans="1:24" ht="62.25" customHeight="1" hidden="1">
      <c r="A135" s="28" t="str">
        <f t="shared" si="8"/>
        <v>z</v>
      </c>
      <c r="B135" s="33">
        <v>18</v>
      </c>
      <c r="C135" s="34">
        <f>_xlfn.IFERROR(VLOOKUP(B135,'[1]Многоборье'!$E$111:$T$143,3,FALSE),"")</f>
      </c>
      <c r="D135" s="34">
        <f>_xlfn.IFERROR(VLOOKUP(B135,'[1]Многоборье'!$E$112:$T$143,4,FALSE),"")</f>
      </c>
      <c r="E135" s="35">
        <f>_xlfn.IFERROR(VLOOKUP(B135,'[1]Многоборье'!$E$112:$T$143,5,FALSE),"")</f>
      </c>
      <c r="F135" s="34">
        <f>_xlfn.IFERROR(VLOOKUP(B135,'[1]Многоборье'!$E$112:$T$143,6,FALSE),"")</f>
      </c>
      <c r="G135" s="36">
        <f>_xlfn.IFERROR(VLOOKUP(B135,'[1]Многоборье'!$E$112:$T$143,7,FALSE),"")</f>
      </c>
      <c r="H135" s="36">
        <f>_xlfn.IFERROR(VLOOKUP(B135,'[1]Многоборье'!$E$112:$T$143,8,FALSE),"")</f>
      </c>
      <c r="I135" s="36">
        <f>_xlfn.IFERROR(VLOOKUP(B135,'[1]Многоборье'!$E$112:$T$143,9,FALSE),"")</f>
      </c>
      <c r="J135" s="36">
        <f>_xlfn.IFERROR(VLOOKUP(B135,'[1]Многоборье'!$E$112:$T$143,10,FALSE),"")</f>
      </c>
      <c r="K135" s="36">
        <f>_xlfn.IFERROR(VLOOKUP(B135,'[1]Многоборье'!$E$112:$T$143,11,FALSE),"")</f>
      </c>
      <c r="L135" s="36">
        <f>_xlfn.IFERROR(VLOOKUP(B135,'[1]Многоборье'!$E$112:$T$143,12,FALSE),"")</f>
      </c>
      <c r="M135" s="36">
        <f>_xlfn.IFERROR(VLOOKUP(B135,'[1]Многоборье'!$E$112:$T$143,13,FALSE),"")</f>
      </c>
      <c r="N135" s="36">
        <f>_xlfn.IFERROR(VLOOKUP(B135,'[1]Многоборье'!$E$112:$T$143,14,FALSE),"")</f>
      </c>
      <c r="O135" s="52">
        <f>_xlfn.IFERROR(VLOOKUP(B135,'[1]Многоборье'!$E$112:$T$143,15,FALSE),"")</f>
      </c>
      <c r="P135" s="52">
        <f t="shared" si="9"/>
      </c>
      <c r="Q135" s="36">
        <f>IF($C$123="","",_xlfn.IFERROR(IF(HLOOKUP('[1]Соревнования'!$B$11,'[1]Разряды'!$A$3:$AD$13,P135+1,FALSE)=0,"",HLOOKUP('[1]Соревнования'!$B$11,'[1]Разряды'!$A$3:$AD$13,P135+1,FALSE)),""))</f>
      </c>
      <c r="S135" s="56">
        <f>IF(G135="",0,IF(G135=0,0,IF(G135=1,SUMIF('[1]Комплексный'!$C$35:$C$45,MAX('[1]Комплексный'!$B$10:$B$24),'[1]Комплексный'!$D$35:$D$45),IF(G135=2,SUMIF('[1]Комплексный'!$C$35:$C$45,MAX('[1]Комплексный'!$B$10:$B$24),'[1]Комплексный'!$E$35:$E$45),IF(G135=3,SUMIF('[1]Комплексный'!$C$35:$C$45,MAX('[1]Комплексный'!$B$10:$B$24),'[1]Комплексный'!$F$35:$F$45),IF(G135&gt;3,SUMIF('[1]Комплексный'!$C$35:$C$45,MAX('[1]Комплексный'!$B$10:$B$24),'[1]Комплексный'!$G$35:$G$45)))))))</f>
        <v>0</v>
      </c>
      <c r="T135" s="56">
        <f>IF(I135="",0,IF(I135=0,0,IF(I135=1,SUMIF('[1]Комплексный'!$C$35:$C$45,MAX('[1]Комплексный'!$B$10:$B$24),'[1]Комплексный'!$D$35:$D$45),IF(I135=2,SUMIF('[1]Комплексный'!$C$35:$C$45,MAX('[1]Комплексный'!$B$10:$B$24),'[1]Комплексный'!$E$35:$E$45),IF(I135=3,SUMIF('[1]Комплексный'!$C$35:$C$45,MAX('[1]Комплексный'!$B$10:$B$24),'[1]Комплексный'!$F$35:$F$45),IF(I135&gt;3,SUMIF('[1]Комплексный'!$C$35:$C$45,MAX('[1]Комплексный'!$B$10:$B$24),'[1]Комплексный'!$G$35:$G$45)))))))</f>
        <v>0</v>
      </c>
      <c r="U135" s="56">
        <f>IF(K135="",0,IF(K135=0,0,IF(K135=1,SUMIF('[1]Комплексный'!$C$35:$C$45,MAX('[1]Комплексный'!$B$10:$B$24),'[1]Комплексный'!$D$35:$D$45),IF(K135=2,SUMIF('[1]Комплексный'!$C$35:$C$45,MAX('[1]Комплексный'!$B$10:$B$24),'[1]Комплексный'!$E$35:$E$45),IF(K135=3,SUMIF('[1]Комплексный'!$C$35:$C$45,MAX('[1]Комплексный'!$B$10:$B$24),'[1]Комплексный'!$F$35:$F$45),IF(K135&gt;3,SUMIF('[1]Комплексный'!$C$35:$C$45,MAX('[1]Комплексный'!$B$10:$B$24),'[1]Комплексный'!$G$35:$G$45)))))))</f>
        <v>0</v>
      </c>
      <c r="V135" s="56">
        <f>IF(M135="",0,IF(M135=0,0,IF(M135=1,SUMIF('[1]Комплексный'!$C$35:$C$45,MAX('[1]Комплексный'!$B$10:$B$24),'[1]Комплексный'!$D$35:$D$45),IF(M135=2,SUMIF('[1]Комплексный'!$C$35:$C$45,MAX('[1]Комплексный'!$B$10:$B$24),'[1]Комплексный'!$E$35:$E$45),IF(M135=3,SUMIF('[1]Комплексный'!$C$35:$C$45,MAX('[1]Комплексный'!$B$10:$B$24),'[1]Комплексный'!$F$35:$F$45),IF(M135&gt;3,SUMIF('[1]Комплексный'!$C$35:$C$45,MAX('[1]Комплексный'!$B$10:$B$24),'[1]Комплексный'!$G$35:$G$45)))))))</f>
        <v>0</v>
      </c>
      <c r="W135" s="56">
        <f>IF(P135="",0,IF(P135=0,0,IF(P135=1,SUMIF('[1]Комплексный'!$C$35:$C$45,MAX('[1]Комплексный'!$B$10:$B$24),'[1]Комплексный'!$D$35:$D$45),IF(P135=2,SUMIF('[1]Комплексный'!$C$35:$C$45,MAX('[1]Комплексный'!$B$10:$B$24),'[1]Комплексный'!$E$35:$E$45),IF(P135=3,SUMIF('[1]Комплексный'!$C$35:$C$45,MAX('[1]Комплексный'!$B$10:$B$24),'[1]Комплексный'!$F$35:$F$45),IF(P135&gt;3,SUMIF('[1]Комплексный'!$C$35:$C$45,MAX('[1]Комплексный'!$B$10:$B$24),'[1]Комплексный'!$G$35:$G$45)))))))</f>
        <v>0</v>
      </c>
      <c r="X135" s="56">
        <f t="shared" si="5"/>
        <v>0</v>
      </c>
    </row>
    <row r="136" spans="1:24" ht="62.25" customHeight="1" hidden="1">
      <c r="A136" s="28" t="str">
        <f t="shared" si="8"/>
        <v>z</v>
      </c>
      <c r="B136" s="33">
        <v>19</v>
      </c>
      <c r="C136" s="34">
        <f>_xlfn.IFERROR(VLOOKUP(B136,'[1]Многоборье'!$E$111:$T$143,3,FALSE),"")</f>
      </c>
      <c r="D136" s="34">
        <f>_xlfn.IFERROR(VLOOKUP(B136,'[1]Многоборье'!$E$112:$T$143,4,FALSE),"")</f>
      </c>
      <c r="E136" s="35">
        <f>_xlfn.IFERROR(VLOOKUP(B136,'[1]Многоборье'!$E$112:$T$143,5,FALSE),"")</f>
      </c>
      <c r="F136" s="34">
        <f>_xlfn.IFERROR(VLOOKUP(B136,'[1]Многоборье'!$E$112:$T$143,6,FALSE),"")</f>
      </c>
      <c r="G136" s="36">
        <f>_xlfn.IFERROR(VLOOKUP(B136,'[1]Многоборье'!$E$112:$T$143,7,FALSE),"")</f>
      </c>
      <c r="H136" s="36">
        <f>_xlfn.IFERROR(VLOOKUP(B136,'[1]Многоборье'!$E$112:$T$143,8,FALSE),"")</f>
      </c>
      <c r="I136" s="36">
        <f>_xlfn.IFERROR(VLOOKUP(B136,'[1]Многоборье'!$E$112:$T$143,9,FALSE),"")</f>
      </c>
      <c r="J136" s="36">
        <f>_xlfn.IFERROR(VLOOKUP(B136,'[1]Многоборье'!$E$112:$T$143,10,FALSE),"")</f>
      </c>
      <c r="K136" s="36">
        <f>_xlfn.IFERROR(VLOOKUP(B136,'[1]Многоборье'!$E$112:$T$143,11,FALSE),"")</f>
      </c>
      <c r="L136" s="36">
        <f>_xlfn.IFERROR(VLOOKUP(B136,'[1]Многоборье'!$E$112:$T$143,12,FALSE),"")</f>
      </c>
      <c r="M136" s="36">
        <f>_xlfn.IFERROR(VLOOKUP(B136,'[1]Многоборье'!$E$112:$T$143,13,FALSE),"")</f>
      </c>
      <c r="N136" s="36">
        <f>_xlfn.IFERROR(VLOOKUP(B136,'[1]Многоборье'!$E$112:$T$143,14,FALSE),"")</f>
      </c>
      <c r="O136" s="52">
        <f>_xlfn.IFERROR(VLOOKUP(B136,'[1]Многоборье'!$E$112:$T$143,15,FALSE),"")</f>
      </c>
      <c r="P136" s="52">
        <f t="shared" si="9"/>
      </c>
      <c r="Q136" s="36">
        <f>IF($C$123="","",_xlfn.IFERROR(IF(HLOOKUP('[1]Соревнования'!$B$11,'[1]Разряды'!$A$3:$AD$13,P136+1,FALSE)=0,"",HLOOKUP('[1]Соревнования'!$B$11,'[1]Разряды'!$A$3:$AD$13,P136+1,FALSE)),""))</f>
      </c>
      <c r="S136" s="56">
        <f>IF(G136="",0,IF(G136=0,0,IF(G136=1,SUMIF('[1]Комплексный'!$C$35:$C$45,MAX('[1]Комплексный'!$B$10:$B$24),'[1]Комплексный'!$D$35:$D$45),IF(G136=2,SUMIF('[1]Комплексный'!$C$35:$C$45,MAX('[1]Комплексный'!$B$10:$B$24),'[1]Комплексный'!$E$35:$E$45),IF(G136=3,SUMIF('[1]Комплексный'!$C$35:$C$45,MAX('[1]Комплексный'!$B$10:$B$24),'[1]Комплексный'!$F$35:$F$45),IF(G136&gt;3,SUMIF('[1]Комплексный'!$C$35:$C$45,MAX('[1]Комплексный'!$B$10:$B$24),'[1]Комплексный'!$G$35:$G$45)))))))</f>
        <v>0</v>
      </c>
      <c r="T136" s="56">
        <f>IF(I136="",0,IF(I136=0,0,IF(I136=1,SUMIF('[1]Комплексный'!$C$35:$C$45,MAX('[1]Комплексный'!$B$10:$B$24),'[1]Комплексный'!$D$35:$D$45),IF(I136=2,SUMIF('[1]Комплексный'!$C$35:$C$45,MAX('[1]Комплексный'!$B$10:$B$24),'[1]Комплексный'!$E$35:$E$45),IF(I136=3,SUMIF('[1]Комплексный'!$C$35:$C$45,MAX('[1]Комплексный'!$B$10:$B$24),'[1]Комплексный'!$F$35:$F$45),IF(I136&gt;3,SUMIF('[1]Комплексный'!$C$35:$C$45,MAX('[1]Комплексный'!$B$10:$B$24),'[1]Комплексный'!$G$35:$G$45)))))))</f>
        <v>0</v>
      </c>
      <c r="U136" s="56">
        <f>IF(K136="",0,IF(K136=0,0,IF(K136=1,SUMIF('[1]Комплексный'!$C$35:$C$45,MAX('[1]Комплексный'!$B$10:$B$24),'[1]Комплексный'!$D$35:$D$45),IF(K136=2,SUMIF('[1]Комплексный'!$C$35:$C$45,MAX('[1]Комплексный'!$B$10:$B$24),'[1]Комплексный'!$E$35:$E$45),IF(K136=3,SUMIF('[1]Комплексный'!$C$35:$C$45,MAX('[1]Комплексный'!$B$10:$B$24),'[1]Комплексный'!$F$35:$F$45),IF(K136&gt;3,SUMIF('[1]Комплексный'!$C$35:$C$45,MAX('[1]Комплексный'!$B$10:$B$24),'[1]Комплексный'!$G$35:$G$45)))))))</f>
        <v>0</v>
      </c>
      <c r="V136" s="56">
        <f>IF(M136="",0,IF(M136=0,0,IF(M136=1,SUMIF('[1]Комплексный'!$C$35:$C$45,MAX('[1]Комплексный'!$B$10:$B$24),'[1]Комплексный'!$D$35:$D$45),IF(M136=2,SUMIF('[1]Комплексный'!$C$35:$C$45,MAX('[1]Комплексный'!$B$10:$B$24),'[1]Комплексный'!$E$35:$E$45),IF(M136=3,SUMIF('[1]Комплексный'!$C$35:$C$45,MAX('[1]Комплексный'!$B$10:$B$24),'[1]Комплексный'!$F$35:$F$45),IF(M136&gt;3,SUMIF('[1]Комплексный'!$C$35:$C$45,MAX('[1]Комплексный'!$B$10:$B$24),'[1]Комплексный'!$G$35:$G$45)))))))</f>
        <v>0</v>
      </c>
      <c r="W136" s="56">
        <f>IF(P136="",0,IF(P136=0,0,IF(P136=1,SUMIF('[1]Комплексный'!$C$35:$C$45,MAX('[1]Комплексный'!$B$10:$B$24),'[1]Комплексный'!$D$35:$D$45),IF(P136=2,SUMIF('[1]Комплексный'!$C$35:$C$45,MAX('[1]Комплексный'!$B$10:$B$24),'[1]Комплексный'!$E$35:$E$45),IF(P136=3,SUMIF('[1]Комплексный'!$C$35:$C$45,MAX('[1]Комплексный'!$B$10:$B$24),'[1]Комплексный'!$F$35:$F$45),IF(P136&gt;3,SUMIF('[1]Комплексный'!$C$35:$C$45,MAX('[1]Комплексный'!$B$10:$B$24),'[1]Комплексный'!$G$35:$G$45)))))))</f>
        <v>0</v>
      </c>
      <c r="X136" s="56">
        <f t="shared" si="5"/>
        <v>0</v>
      </c>
    </row>
    <row r="137" spans="1:24" ht="62.25" customHeight="1" hidden="1">
      <c r="A137" s="28" t="str">
        <f t="shared" si="8"/>
        <v>z</v>
      </c>
      <c r="B137" s="33">
        <v>20</v>
      </c>
      <c r="C137" s="34">
        <f>_xlfn.IFERROR(VLOOKUP(B137,'[1]Многоборье'!$E$111:$T$143,3,FALSE),"")</f>
      </c>
      <c r="D137" s="34">
        <f>_xlfn.IFERROR(VLOOKUP(B137,'[1]Многоборье'!$E$112:$T$143,4,FALSE),"")</f>
      </c>
      <c r="E137" s="35">
        <f>_xlfn.IFERROR(VLOOKUP(B137,'[1]Многоборье'!$E$112:$T$143,5,FALSE),"")</f>
      </c>
      <c r="F137" s="34">
        <f>_xlfn.IFERROR(VLOOKUP(B137,'[1]Многоборье'!$E$112:$T$143,6,FALSE),"")</f>
      </c>
      <c r="G137" s="36">
        <f>_xlfn.IFERROR(VLOOKUP(B137,'[1]Многоборье'!$E$112:$T$143,7,FALSE),"")</f>
      </c>
      <c r="H137" s="36">
        <f>_xlfn.IFERROR(VLOOKUP(B137,'[1]Многоборье'!$E$112:$T$143,8,FALSE),"")</f>
      </c>
      <c r="I137" s="36">
        <f>_xlfn.IFERROR(VLOOKUP(B137,'[1]Многоборье'!$E$112:$T$143,9,FALSE),"")</f>
      </c>
      <c r="J137" s="36">
        <f>_xlfn.IFERROR(VLOOKUP(B137,'[1]Многоборье'!$E$112:$T$143,10,FALSE),"")</f>
      </c>
      <c r="K137" s="36">
        <f>_xlfn.IFERROR(VLOOKUP(B137,'[1]Многоборье'!$E$112:$T$143,11,FALSE),"")</f>
      </c>
      <c r="L137" s="36">
        <f>_xlfn.IFERROR(VLOOKUP(B137,'[1]Многоборье'!$E$112:$T$143,12,FALSE),"")</f>
      </c>
      <c r="M137" s="36">
        <f>_xlfn.IFERROR(VLOOKUP(B137,'[1]Многоборье'!$E$112:$T$143,13,FALSE),"")</f>
      </c>
      <c r="N137" s="36">
        <f>_xlfn.IFERROR(VLOOKUP(B137,'[1]Многоборье'!$E$112:$T$143,14,FALSE),"")</f>
      </c>
      <c r="O137" s="52">
        <f>_xlfn.IFERROR(VLOOKUP(B137,'[1]Многоборье'!$E$112:$T$143,15,FALSE),"")</f>
      </c>
      <c r="P137" s="52">
        <f t="shared" si="9"/>
      </c>
      <c r="Q137" s="36">
        <f>IF($C$123="","",_xlfn.IFERROR(IF(HLOOKUP('[1]Соревнования'!$B$11,'[1]Разряды'!$A$3:$AD$13,P137+1,FALSE)=0,"",HLOOKUP('[1]Соревнования'!$B$11,'[1]Разряды'!$A$3:$AD$13,P137+1,FALSE)),""))</f>
      </c>
      <c r="S137" s="56">
        <f>IF(G137="",0,IF(G137=0,0,IF(G137=1,SUMIF('[1]Комплексный'!$C$35:$C$45,MAX('[1]Комплексный'!$B$10:$B$24),'[1]Комплексный'!$D$35:$D$45),IF(G137=2,SUMIF('[1]Комплексный'!$C$35:$C$45,MAX('[1]Комплексный'!$B$10:$B$24),'[1]Комплексный'!$E$35:$E$45),IF(G137=3,SUMIF('[1]Комплексный'!$C$35:$C$45,MAX('[1]Комплексный'!$B$10:$B$24),'[1]Комплексный'!$F$35:$F$45),IF(G137&gt;3,SUMIF('[1]Комплексный'!$C$35:$C$45,MAX('[1]Комплексный'!$B$10:$B$24),'[1]Комплексный'!$G$35:$G$45)))))))</f>
        <v>0</v>
      </c>
      <c r="T137" s="56">
        <f>IF(I137="",0,IF(I137=0,0,IF(I137=1,SUMIF('[1]Комплексный'!$C$35:$C$45,MAX('[1]Комплексный'!$B$10:$B$24),'[1]Комплексный'!$D$35:$D$45),IF(I137=2,SUMIF('[1]Комплексный'!$C$35:$C$45,MAX('[1]Комплексный'!$B$10:$B$24),'[1]Комплексный'!$E$35:$E$45),IF(I137=3,SUMIF('[1]Комплексный'!$C$35:$C$45,MAX('[1]Комплексный'!$B$10:$B$24),'[1]Комплексный'!$F$35:$F$45),IF(I137&gt;3,SUMIF('[1]Комплексный'!$C$35:$C$45,MAX('[1]Комплексный'!$B$10:$B$24),'[1]Комплексный'!$G$35:$G$45)))))))</f>
        <v>0</v>
      </c>
      <c r="U137" s="56">
        <f>IF(K137="",0,IF(K137=0,0,IF(K137=1,SUMIF('[1]Комплексный'!$C$35:$C$45,MAX('[1]Комплексный'!$B$10:$B$24),'[1]Комплексный'!$D$35:$D$45),IF(K137=2,SUMIF('[1]Комплексный'!$C$35:$C$45,MAX('[1]Комплексный'!$B$10:$B$24),'[1]Комплексный'!$E$35:$E$45),IF(K137=3,SUMIF('[1]Комплексный'!$C$35:$C$45,MAX('[1]Комплексный'!$B$10:$B$24),'[1]Комплексный'!$F$35:$F$45),IF(K137&gt;3,SUMIF('[1]Комплексный'!$C$35:$C$45,MAX('[1]Комплексный'!$B$10:$B$24),'[1]Комплексный'!$G$35:$G$45)))))))</f>
        <v>0</v>
      </c>
      <c r="V137" s="56">
        <f>IF(M137="",0,IF(M137=0,0,IF(M137=1,SUMIF('[1]Комплексный'!$C$35:$C$45,MAX('[1]Комплексный'!$B$10:$B$24),'[1]Комплексный'!$D$35:$D$45),IF(M137=2,SUMIF('[1]Комплексный'!$C$35:$C$45,MAX('[1]Комплексный'!$B$10:$B$24),'[1]Комплексный'!$E$35:$E$45),IF(M137=3,SUMIF('[1]Комплексный'!$C$35:$C$45,MAX('[1]Комплексный'!$B$10:$B$24),'[1]Комплексный'!$F$35:$F$45),IF(M137&gt;3,SUMIF('[1]Комплексный'!$C$35:$C$45,MAX('[1]Комплексный'!$B$10:$B$24),'[1]Комплексный'!$G$35:$G$45)))))))</f>
        <v>0</v>
      </c>
      <c r="W137" s="56">
        <f>IF(P137="",0,IF(P137=0,0,IF(P137=1,SUMIF('[1]Комплексный'!$C$35:$C$45,MAX('[1]Комплексный'!$B$10:$B$24),'[1]Комплексный'!$D$35:$D$45),IF(P137=2,SUMIF('[1]Комплексный'!$C$35:$C$45,MAX('[1]Комплексный'!$B$10:$B$24),'[1]Комплексный'!$E$35:$E$45),IF(P137=3,SUMIF('[1]Комплексный'!$C$35:$C$45,MAX('[1]Комплексный'!$B$10:$B$24),'[1]Комплексный'!$F$35:$F$45),IF(P137&gt;3,SUMIF('[1]Комплексный'!$C$35:$C$45,MAX('[1]Комплексный'!$B$10:$B$24),'[1]Комплексный'!$G$35:$G$45)))))))</f>
        <v>0</v>
      </c>
      <c r="X137" s="56">
        <f t="shared" si="5"/>
        <v>0</v>
      </c>
    </row>
    <row r="138" spans="1:24" ht="62.25" customHeight="1" hidden="1">
      <c r="A138" s="28" t="str">
        <f t="shared" si="8"/>
        <v>z</v>
      </c>
      <c r="B138" s="33">
        <v>21</v>
      </c>
      <c r="C138" s="34">
        <f>_xlfn.IFERROR(VLOOKUP(B138,'[1]Многоборье'!$E$111:$T$143,3,FALSE),"")</f>
      </c>
      <c r="D138" s="34">
        <f>_xlfn.IFERROR(VLOOKUP(B138,'[1]Многоборье'!$E$112:$T$143,4,FALSE),"")</f>
      </c>
      <c r="E138" s="35">
        <f>_xlfn.IFERROR(VLOOKUP(B138,'[1]Многоборье'!$E$112:$T$143,5,FALSE),"")</f>
      </c>
      <c r="F138" s="34">
        <f>_xlfn.IFERROR(VLOOKUP(B138,'[1]Многоборье'!$E$112:$T$143,6,FALSE),"")</f>
      </c>
      <c r="G138" s="36">
        <f>_xlfn.IFERROR(VLOOKUP(B138,'[1]Многоборье'!$E$112:$T$143,7,FALSE),"")</f>
      </c>
      <c r="H138" s="36">
        <f>_xlfn.IFERROR(VLOOKUP(B138,'[1]Многоборье'!$E$112:$T$143,8,FALSE),"")</f>
      </c>
      <c r="I138" s="36">
        <f>_xlfn.IFERROR(VLOOKUP(B138,'[1]Многоборье'!$E$112:$T$143,9,FALSE),"")</f>
      </c>
      <c r="J138" s="36">
        <f>_xlfn.IFERROR(VLOOKUP(B138,'[1]Многоборье'!$E$112:$T$143,10,FALSE),"")</f>
      </c>
      <c r="K138" s="36">
        <f>_xlfn.IFERROR(VLOOKUP(B138,'[1]Многоборье'!$E$112:$T$143,11,FALSE),"")</f>
      </c>
      <c r="L138" s="36">
        <f>_xlfn.IFERROR(VLOOKUP(B138,'[1]Многоборье'!$E$112:$T$143,12,FALSE),"")</f>
      </c>
      <c r="M138" s="36">
        <f>_xlfn.IFERROR(VLOOKUP(B138,'[1]Многоборье'!$E$112:$T$143,13,FALSE),"")</f>
      </c>
      <c r="N138" s="36">
        <f>_xlfn.IFERROR(VLOOKUP(B138,'[1]Многоборье'!$E$112:$T$143,14,FALSE),"")</f>
      </c>
      <c r="O138" s="52">
        <f>_xlfn.IFERROR(VLOOKUP(B138,'[1]Многоборье'!$E$112:$T$143,15,FALSE),"")</f>
      </c>
      <c r="P138" s="52">
        <f t="shared" si="9"/>
      </c>
      <c r="Q138" s="36">
        <f>IF($C$123="","",_xlfn.IFERROR(IF(HLOOKUP('[1]Соревнования'!$B$11,'[1]Разряды'!$A$3:$AD$13,P138+1,FALSE)=0,"",HLOOKUP('[1]Соревнования'!$B$11,'[1]Разряды'!$A$3:$AD$13,P138+1,FALSE)),""))</f>
      </c>
      <c r="S138" s="56">
        <f>IF(G138="",0,IF(G138=0,0,IF(G138=1,SUMIF('[1]Комплексный'!$C$35:$C$45,MAX('[1]Комплексный'!$B$10:$B$24),'[1]Комплексный'!$D$35:$D$45),IF(G138=2,SUMIF('[1]Комплексный'!$C$35:$C$45,MAX('[1]Комплексный'!$B$10:$B$24),'[1]Комплексный'!$E$35:$E$45),IF(G138=3,SUMIF('[1]Комплексный'!$C$35:$C$45,MAX('[1]Комплексный'!$B$10:$B$24),'[1]Комплексный'!$F$35:$F$45),IF(G138&gt;3,SUMIF('[1]Комплексный'!$C$35:$C$45,MAX('[1]Комплексный'!$B$10:$B$24),'[1]Комплексный'!$G$35:$G$45)))))))</f>
        <v>0</v>
      </c>
      <c r="T138" s="56">
        <f>IF(I138="",0,IF(I138=0,0,IF(I138=1,SUMIF('[1]Комплексный'!$C$35:$C$45,MAX('[1]Комплексный'!$B$10:$B$24),'[1]Комплексный'!$D$35:$D$45),IF(I138=2,SUMIF('[1]Комплексный'!$C$35:$C$45,MAX('[1]Комплексный'!$B$10:$B$24),'[1]Комплексный'!$E$35:$E$45),IF(I138=3,SUMIF('[1]Комплексный'!$C$35:$C$45,MAX('[1]Комплексный'!$B$10:$B$24),'[1]Комплексный'!$F$35:$F$45),IF(I138&gt;3,SUMIF('[1]Комплексный'!$C$35:$C$45,MAX('[1]Комплексный'!$B$10:$B$24),'[1]Комплексный'!$G$35:$G$45)))))))</f>
        <v>0</v>
      </c>
      <c r="U138" s="56">
        <f>IF(K138="",0,IF(K138=0,0,IF(K138=1,SUMIF('[1]Комплексный'!$C$35:$C$45,MAX('[1]Комплексный'!$B$10:$B$24),'[1]Комплексный'!$D$35:$D$45),IF(K138=2,SUMIF('[1]Комплексный'!$C$35:$C$45,MAX('[1]Комплексный'!$B$10:$B$24),'[1]Комплексный'!$E$35:$E$45),IF(K138=3,SUMIF('[1]Комплексный'!$C$35:$C$45,MAX('[1]Комплексный'!$B$10:$B$24),'[1]Комплексный'!$F$35:$F$45),IF(K138&gt;3,SUMIF('[1]Комплексный'!$C$35:$C$45,MAX('[1]Комплексный'!$B$10:$B$24),'[1]Комплексный'!$G$35:$G$45)))))))</f>
        <v>0</v>
      </c>
      <c r="V138" s="56">
        <f>IF(M138="",0,IF(M138=0,0,IF(M138=1,SUMIF('[1]Комплексный'!$C$35:$C$45,MAX('[1]Комплексный'!$B$10:$B$24),'[1]Комплексный'!$D$35:$D$45),IF(M138=2,SUMIF('[1]Комплексный'!$C$35:$C$45,MAX('[1]Комплексный'!$B$10:$B$24),'[1]Комплексный'!$E$35:$E$45),IF(M138=3,SUMIF('[1]Комплексный'!$C$35:$C$45,MAX('[1]Комплексный'!$B$10:$B$24),'[1]Комплексный'!$F$35:$F$45),IF(M138&gt;3,SUMIF('[1]Комплексный'!$C$35:$C$45,MAX('[1]Комплексный'!$B$10:$B$24),'[1]Комплексный'!$G$35:$G$45)))))))</f>
        <v>0</v>
      </c>
      <c r="W138" s="56">
        <f>IF(P138="",0,IF(P138=0,0,IF(P138=1,SUMIF('[1]Комплексный'!$C$35:$C$45,MAX('[1]Комплексный'!$B$10:$B$24),'[1]Комплексный'!$D$35:$D$45),IF(P138=2,SUMIF('[1]Комплексный'!$C$35:$C$45,MAX('[1]Комплексный'!$B$10:$B$24),'[1]Комплексный'!$E$35:$E$45),IF(P138=3,SUMIF('[1]Комплексный'!$C$35:$C$45,MAX('[1]Комплексный'!$B$10:$B$24),'[1]Комплексный'!$F$35:$F$45),IF(P138&gt;3,SUMIF('[1]Комплексный'!$C$35:$C$45,MAX('[1]Комплексный'!$B$10:$B$24),'[1]Комплексный'!$G$35:$G$45)))))))</f>
        <v>0</v>
      </c>
      <c r="X138" s="56">
        <f t="shared" si="5"/>
        <v>0</v>
      </c>
    </row>
    <row r="139" spans="1:24" ht="62.25" customHeight="1" hidden="1">
      <c r="A139" s="28" t="str">
        <f t="shared" si="8"/>
        <v>z</v>
      </c>
      <c r="B139" s="33">
        <v>22</v>
      </c>
      <c r="C139" s="34">
        <f>_xlfn.IFERROR(VLOOKUP(B139,'[1]Многоборье'!$E$111:$T$143,3,FALSE),"")</f>
      </c>
      <c r="D139" s="34">
        <f>_xlfn.IFERROR(VLOOKUP(B139,'[1]Многоборье'!$E$112:$T$143,4,FALSE),"")</f>
      </c>
      <c r="E139" s="35">
        <f>_xlfn.IFERROR(VLOOKUP(B139,'[1]Многоборье'!$E$112:$T$143,5,FALSE),"")</f>
      </c>
      <c r="F139" s="34">
        <f>_xlfn.IFERROR(VLOOKUP(B139,'[1]Многоборье'!$E$112:$T$143,6,FALSE),"")</f>
      </c>
      <c r="G139" s="36">
        <f>_xlfn.IFERROR(VLOOKUP(B139,'[1]Многоборье'!$E$112:$T$143,7,FALSE),"")</f>
      </c>
      <c r="H139" s="36">
        <f>_xlfn.IFERROR(VLOOKUP(B139,'[1]Многоборье'!$E$112:$T$143,8,FALSE),"")</f>
      </c>
      <c r="I139" s="36">
        <f>_xlfn.IFERROR(VLOOKUP(B139,'[1]Многоборье'!$E$112:$T$143,9,FALSE),"")</f>
      </c>
      <c r="J139" s="36">
        <f>_xlfn.IFERROR(VLOOKUP(B139,'[1]Многоборье'!$E$112:$T$143,10,FALSE),"")</f>
      </c>
      <c r="K139" s="36">
        <f>_xlfn.IFERROR(VLOOKUP(B139,'[1]Многоборье'!$E$112:$T$143,11,FALSE),"")</f>
      </c>
      <c r="L139" s="36">
        <f>_xlfn.IFERROR(VLOOKUP(B139,'[1]Многоборье'!$E$112:$T$143,12,FALSE),"")</f>
      </c>
      <c r="M139" s="36">
        <f>_xlfn.IFERROR(VLOOKUP(B139,'[1]Многоборье'!$E$112:$T$143,13,FALSE),"")</f>
      </c>
      <c r="N139" s="36">
        <f>_xlfn.IFERROR(VLOOKUP(B139,'[1]Многоборье'!$E$112:$T$143,14,FALSE),"")</f>
      </c>
      <c r="O139" s="52">
        <f>_xlfn.IFERROR(VLOOKUP(B139,'[1]Многоборье'!$E$112:$T$143,15,FALSE),"")</f>
      </c>
      <c r="P139" s="52">
        <f t="shared" si="9"/>
      </c>
      <c r="Q139" s="36">
        <f>IF($C$123="","",_xlfn.IFERROR(IF(HLOOKUP('[1]Соревнования'!$B$11,'[1]Разряды'!$A$3:$AD$13,P139+1,FALSE)=0,"",HLOOKUP('[1]Соревнования'!$B$11,'[1]Разряды'!$A$3:$AD$13,P139+1,FALSE)),""))</f>
      </c>
      <c r="S139" s="56">
        <f>IF(G139="",0,IF(G139=0,0,IF(G139=1,SUMIF('[1]Комплексный'!$C$35:$C$45,MAX('[1]Комплексный'!$B$10:$B$24),'[1]Комплексный'!$D$35:$D$45),IF(G139=2,SUMIF('[1]Комплексный'!$C$35:$C$45,MAX('[1]Комплексный'!$B$10:$B$24),'[1]Комплексный'!$E$35:$E$45),IF(G139=3,SUMIF('[1]Комплексный'!$C$35:$C$45,MAX('[1]Комплексный'!$B$10:$B$24),'[1]Комплексный'!$F$35:$F$45),IF(G139&gt;3,SUMIF('[1]Комплексный'!$C$35:$C$45,MAX('[1]Комплексный'!$B$10:$B$24),'[1]Комплексный'!$G$35:$G$45)))))))</f>
        <v>0</v>
      </c>
      <c r="T139" s="56">
        <f>IF(I139="",0,IF(I139=0,0,IF(I139=1,SUMIF('[1]Комплексный'!$C$35:$C$45,MAX('[1]Комплексный'!$B$10:$B$24),'[1]Комплексный'!$D$35:$D$45),IF(I139=2,SUMIF('[1]Комплексный'!$C$35:$C$45,MAX('[1]Комплексный'!$B$10:$B$24),'[1]Комплексный'!$E$35:$E$45),IF(I139=3,SUMIF('[1]Комплексный'!$C$35:$C$45,MAX('[1]Комплексный'!$B$10:$B$24),'[1]Комплексный'!$F$35:$F$45),IF(I139&gt;3,SUMIF('[1]Комплексный'!$C$35:$C$45,MAX('[1]Комплексный'!$B$10:$B$24),'[1]Комплексный'!$G$35:$G$45)))))))</f>
        <v>0</v>
      </c>
      <c r="U139" s="56">
        <f>IF(K139="",0,IF(K139=0,0,IF(K139=1,SUMIF('[1]Комплексный'!$C$35:$C$45,MAX('[1]Комплексный'!$B$10:$B$24),'[1]Комплексный'!$D$35:$D$45),IF(K139=2,SUMIF('[1]Комплексный'!$C$35:$C$45,MAX('[1]Комплексный'!$B$10:$B$24),'[1]Комплексный'!$E$35:$E$45),IF(K139=3,SUMIF('[1]Комплексный'!$C$35:$C$45,MAX('[1]Комплексный'!$B$10:$B$24),'[1]Комплексный'!$F$35:$F$45),IF(K139&gt;3,SUMIF('[1]Комплексный'!$C$35:$C$45,MAX('[1]Комплексный'!$B$10:$B$24),'[1]Комплексный'!$G$35:$G$45)))))))</f>
        <v>0</v>
      </c>
      <c r="V139" s="56">
        <f>IF(M139="",0,IF(M139=0,0,IF(M139=1,SUMIF('[1]Комплексный'!$C$35:$C$45,MAX('[1]Комплексный'!$B$10:$B$24),'[1]Комплексный'!$D$35:$D$45),IF(M139=2,SUMIF('[1]Комплексный'!$C$35:$C$45,MAX('[1]Комплексный'!$B$10:$B$24),'[1]Комплексный'!$E$35:$E$45),IF(M139=3,SUMIF('[1]Комплексный'!$C$35:$C$45,MAX('[1]Комплексный'!$B$10:$B$24),'[1]Комплексный'!$F$35:$F$45),IF(M139&gt;3,SUMIF('[1]Комплексный'!$C$35:$C$45,MAX('[1]Комплексный'!$B$10:$B$24),'[1]Комплексный'!$G$35:$G$45)))))))</f>
        <v>0</v>
      </c>
      <c r="W139" s="56">
        <f>IF(P139="",0,IF(P139=0,0,IF(P139=1,SUMIF('[1]Комплексный'!$C$35:$C$45,MAX('[1]Комплексный'!$B$10:$B$24),'[1]Комплексный'!$D$35:$D$45),IF(P139=2,SUMIF('[1]Комплексный'!$C$35:$C$45,MAX('[1]Комплексный'!$B$10:$B$24),'[1]Комплексный'!$E$35:$E$45),IF(P139=3,SUMIF('[1]Комплексный'!$C$35:$C$45,MAX('[1]Комплексный'!$B$10:$B$24),'[1]Комплексный'!$F$35:$F$45),IF(P139&gt;3,SUMIF('[1]Комплексный'!$C$35:$C$45,MAX('[1]Комплексный'!$B$10:$B$24),'[1]Комплексный'!$G$35:$G$45)))))))</f>
        <v>0</v>
      </c>
      <c r="X139" s="56">
        <f t="shared" si="5"/>
        <v>0</v>
      </c>
    </row>
    <row r="140" spans="1:24" ht="62.25" customHeight="1" hidden="1">
      <c r="A140" s="28" t="str">
        <f t="shared" si="8"/>
        <v>z</v>
      </c>
      <c r="B140" s="33">
        <v>23</v>
      </c>
      <c r="C140" s="34">
        <f>_xlfn.IFERROR(VLOOKUP(B140,'[1]Многоборье'!$E$111:$T$143,3,FALSE),"")</f>
      </c>
      <c r="D140" s="34">
        <f>_xlfn.IFERROR(VLOOKUP(B140,'[1]Многоборье'!$E$112:$T$143,4,FALSE),"")</f>
      </c>
      <c r="E140" s="35">
        <f>_xlfn.IFERROR(VLOOKUP(B140,'[1]Многоборье'!$E$112:$T$143,5,FALSE),"")</f>
      </c>
      <c r="F140" s="34">
        <f>_xlfn.IFERROR(VLOOKUP(B140,'[1]Многоборье'!$E$112:$T$143,6,FALSE),"")</f>
      </c>
      <c r="G140" s="36">
        <f>_xlfn.IFERROR(VLOOKUP(B140,'[1]Многоборье'!$E$112:$T$143,7,FALSE),"")</f>
      </c>
      <c r="H140" s="36">
        <f>_xlfn.IFERROR(VLOOKUP(B140,'[1]Многоборье'!$E$112:$T$143,8,FALSE),"")</f>
      </c>
      <c r="I140" s="36">
        <f>_xlfn.IFERROR(VLOOKUP(B140,'[1]Многоборье'!$E$112:$T$143,9,FALSE),"")</f>
      </c>
      <c r="J140" s="36">
        <f>_xlfn.IFERROR(VLOOKUP(B140,'[1]Многоборье'!$E$112:$T$143,10,FALSE),"")</f>
      </c>
      <c r="K140" s="36">
        <f>_xlfn.IFERROR(VLOOKUP(B140,'[1]Многоборье'!$E$112:$T$143,11,FALSE),"")</f>
      </c>
      <c r="L140" s="36">
        <f>_xlfn.IFERROR(VLOOKUP(B140,'[1]Многоборье'!$E$112:$T$143,12,FALSE),"")</f>
      </c>
      <c r="M140" s="36">
        <f>_xlfn.IFERROR(VLOOKUP(B140,'[1]Многоборье'!$E$112:$T$143,13,FALSE),"")</f>
      </c>
      <c r="N140" s="36">
        <f>_xlfn.IFERROR(VLOOKUP(B140,'[1]Многоборье'!$E$112:$T$143,14,FALSE),"")</f>
      </c>
      <c r="O140" s="52">
        <f>_xlfn.IFERROR(VLOOKUP(B140,'[1]Многоборье'!$E$112:$T$143,15,FALSE),"")</f>
      </c>
      <c r="P140" s="52">
        <f t="shared" si="9"/>
      </c>
      <c r="Q140" s="36">
        <f>IF($C$123="","",_xlfn.IFERROR(IF(HLOOKUP('[1]Соревнования'!$B$11,'[1]Разряды'!$A$3:$AD$13,P140+1,FALSE)=0,"",HLOOKUP('[1]Соревнования'!$B$11,'[1]Разряды'!$A$3:$AD$13,P140+1,FALSE)),""))</f>
      </c>
      <c r="S140" s="56">
        <f>IF(G140="",0,IF(G140=0,0,IF(G140=1,SUMIF('[1]Комплексный'!$C$35:$C$45,MAX('[1]Комплексный'!$B$10:$B$24),'[1]Комплексный'!$D$35:$D$45),IF(G140=2,SUMIF('[1]Комплексный'!$C$35:$C$45,MAX('[1]Комплексный'!$B$10:$B$24),'[1]Комплексный'!$E$35:$E$45),IF(G140=3,SUMIF('[1]Комплексный'!$C$35:$C$45,MAX('[1]Комплексный'!$B$10:$B$24),'[1]Комплексный'!$F$35:$F$45),IF(G140&gt;3,SUMIF('[1]Комплексный'!$C$35:$C$45,MAX('[1]Комплексный'!$B$10:$B$24),'[1]Комплексный'!$G$35:$G$45)))))))</f>
        <v>0</v>
      </c>
      <c r="T140" s="56">
        <f>IF(I140="",0,IF(I140=0,0,IF(I140=1,SUMIF('[1]Комплексный'!$C$35:$C$45,MAX('[1]Комплексный'!$B$10:$B$24),'[1]Комплексный'!$D$35:$D$45),IF(I140=2,SUMIF('[1]Комплексный'!$C$35:$C$45,MAX('[1]Комплексный'!$B$10:$B$24),'[1]Комплексный'!$E$35:$E$45),IF(I140=3,SUMIF('[1]Комплексный'!$C$35:$C$45,MAX('[1]Комплексный'!$B$10:$B$24),'[1]Комплексный'!$F$35:$F$45),IF(I140&gt;3,SUMIF('[1]Комплексный'!$C$35:$C$45,MAX('[1]Комплексный'!$B$10:$B$24),'[1]Комплексный'!$G$35:$G$45)))))))</f>
        <v>0</v>
      </c>
      <c r="U140" s="56">
        <f>IF(K140="",0,IF(K140=0,0,IF(K140=1,SUMIF('[1]Комплексный'!$C$35:$C$45,MAX('[1]Комплексный'!$B$10:$B$24),'[1]Комплексный'!$D$35:$D$45),IF(K140=2,SUMIF('[1]Комплексный'!$C$35:$C$45,MAX('[1]Комплексный'!$B$10:$B$24),'[1]Комплексный'!$E$35:$E$45),IF(K140=3,SUMIF('[1]Комплексный'!$C$35:$C$45,MAX('[1]Комплексный'!$B$10:$B$24),'[1]Комплексный'!$F$35:$F$45),IF(K140&gt;3,SUMIF('[1]Комплексный'!$C$35:$C$45,MAX('[1]Комплексный'!$B$10:$B$24),'[1]Комплексный'!$G$35:$G$45)))))))</f>
        <v>0</v>
      </c>
      <c r="V140" s="56">
        <f>IF(M140="",0,IF(M140=0,0,IF(M140=1,SUMIF('[1]Комплексный'!$C$35:$C$45,MAX('[1]Комплексный'!$B$10:$B$24),'[1]Комплексный'!$D$35:$D$45),IF(M140=2,SUMIF('[1]Комплексный'!$C$35:$C$45,MAX('[1]Комплексный'!$B$10:$B$24),'[1]Комплексный'!$E$35:$E$45),IF(M140=3,SUMIF('[1]Комплексный'!$C$35:$C$45,MAX('[1]Комплексный'!$B$10:$B$24),'[1]Комплексный'!$F$35:$F$45),IF(M140&gt;3,SUMIF('[1]Комплексный'!$C$35:$C$45,MAX('[1]Комплексный'!$B$10:$B$24),'[1]Комплексный'!$G$35:$G$45)))))))</f>
        <v>0</v>
      </c>
      <c r="W140" s="56">
        <f>IF(P140="",0,IF(P140=0,0,IF(P140=1,SUMIF('[1]Комплексный'!$C$35:$C$45,MAX('[1]Комплексный'!$B$10:$B$24),'[1]Комплексный'!$D$35:$D$45),IF(P140=2,SUMIF('[1]Комплексный'!$C$35:$C$45,MAX('[1]Комплексный'!$B$10:$B$24),'[1]Комплексный'!$E$35:$E$45),IF(P140=3,SUMIF('[1]Комплексный'!$C$35:$C$45,MAX('[1]Комплексный'!$B$10:$B$24),'[1]Комплексный'!$F$35:$F$45),IF(P140&gt;3,SUMIF('[1]Комплексный'!$C$35:$C$45,MAX('[1]Комплексный'!$B$10:$B$24),'[1]Комплексный'!$G$35:$G$45)))))))</f>
        <v>0</v>
      </c>
      <c r="X140" s="56">
        <f t="shared" si="5"/>
        <v>0</v>
      </c>
    </row>
    <row r="141" spans="1:24" ht="62.25" customHeight="1" hidden="1">
      <c r="A141" s="28" t="str">
        <f t="shared" si="8"/>
        <v>z</v>
      </c>
      <c r="B141" s="33">
        <v>24</v>
      </c>
      <c r="C141" s="34">
        <f>_xlfn.IFERROR(VLOOKUP(B141,'[1]Многоборье'!$E$111:$T$143,3,FALSE),"")</f>
      </c>
      <c r="D141" s="34">
        <f>_xlfn.IFERROR(VLOOKUP(B141,'[1]Многоборье'!$E$112:$T$143,4,FALSE),"")</f>
      </c>
      <c r="E141" s="35">
        <f>_xlfn.IFERROR(VLOOKUP(B141,'[1]Многоборье'!$E$112:$T$143,5,FALSE),"")</f>
      </c>
      <c r="F141" s="34">
        <f>_xlfn.IFERROR(VLOOKUP(B141,'[1]Многоборье'!$E$112:$T$143,6,FALSE),"")</f>
      </c>
      <c r="G141" s="36">
        <f>_xlfn.IFERROR(VLOOKUP(B141,'[1]Многоборье'!$E$112:$T$143,7,FALSE),"")</f>
      </c>
      <c r="H141" s="36">
        <f>_xlfn.IFERROR(VLOOKUP(B141,'[1]Многоборье'!$E$112:$T$143,8,FALSE),"")</f>
      </c>
      <c r="I141" s="36">
        <f>_xlfn.IFERROR(VLOOKUP(B141,'[1]Многоборье'!$E$112:$T$143,9,FALSE),"")</f>
      </c>
      <c r="J141" s="36">
        <f>_xlfn.IFERROR(VLOOKUP(B141,'[1]Многоборье'!$E$112:$T$143,10,FALSE),"")</f>
      </c>
      <c r="K141" s="36">
        <f>_xlfn.IFERROR(VLOOKUP(B141,'[1]Многоборье'!$E$112:$T$143,11,FALSE),"")</f>
      </c>
      <c r="L141" s="36">
        <f>_xlfn.IFERROR(VLOOKUP(B141,'[1]Многоборье'!$E$112:$T$143,12,FALSE),"")</f>
      </c>
      <c r="M141" s="36">
        <f>_xlfn.IFERROR(VLOOKUP(B141,'[1]Многоборье'!$E$112:$T$143,13,FALSE),"")</f>
      </c>
      <c r="N141" s="36">
        <f>_xlfn.IFERROR(VLOOKUP(B141,'[1]Многоборье'!$E$112:$T$143,14,FALSE),"")</f>
      </c>
      <c r="O141" s="52">
        <f>_xlfn.IFERROR(VLOOKUP(B141,'[1]Многоборье'!$E$112:$T$143,15,FALSE),"")</f>
      </c>
      <c r="P141" s="52">
        <f t="shared" si="9"/>
      </c>
      <c r="Q141" s="36">
        <f>IF($C$123="","",_xlfn.IFERROR(IF(HLOOKUP('[1]Соревнования'!$B$11,'[1]Разряды'!$A$3:$AD$13,P141+1,FALSE)=0,"",HLOOKUP('[1]Соревнования'!$B$11,'[1]Разряды'!$A$3:$AD$13,P141+1,FALSE)),""))</f>
      </c>
      <c r="S141" s="56">
        <f>IF(G141="",0,IF(G141=0,0,IF(G141=1,SUMIF('[1]Комплексный'!$C$35:$C$45,MAX('[1]Комплексный'!$B$10:$B$24),'[1]Комплексный'!$D$35:$D$45),IF(G141=2,SUMIF('[1]Комплексный'!$C$35:$C$45,MAX('[1]Комплексный'!$B$10:$B$24),'[1]Комплексный'!$E$35:$E$45),IF(G141=3,SUMIF('[1]Комплексный'!$C$35:$C$45,MAX('[1]Комплексный'!$B$10:$B$24),'[1]Комплексный'!$F$35:$F$45),IF(G141&gt;3,SUMIF('[1]Комплексный'!$C$35:$C$45,MAX('[1]Комплексный'!$B$10:$B$24),'[1]Комплексный'!$G$35:$G$45)))))))</f>
        <v>0</v>
      </c>
      <c r="T141" s="56">
        <f>IF(I141="",0,IF(I141=0,0,IF(I141=1,SUMIF('[1]Комплексный'!$C$35:$C$45,MAX('[1]Комплексный'!$B$10:$B$24),'[1]Комплексный'!$D$35:$D$45),IF(I141=2,SUMIF('[1]Комплексный'!$C$35:$C$45,MAX('[1]Комплексный'!$B$10:$B$24),'[1]Комплексный'!$E$35:$E$45),IF(I141=3,SUMIF('[1]Комплексный'!$C$35:$C$45,MAX('[1]Комплексный'!$B$10:$B$24),'[1]Комплексный'!$F$35:$F$45),IF(I141&gt;3,SUMIF('[1]Комплексный'!$C$35:$C$45,MAX('[1]Комплексный'!$B$10:$B$24),'[1]Комплексный'!$G$35:$G$45)))))))</f>
        <v>0</v>
      </c>
      <c r="U141" s="56">
        <f>IF(K141="",0,IF(K141=0,0,IF(K141=1,SUMIF('[1]Комплексный'!$C$35:$C$45,MAX('[1]Комплексный'!$B$10:$B$24),'[1]Комплексный'!$D$35:$D$45),IF(K141=2,SUMIF('[1]Комплексный'!$C$35:$C$45,MAX('[1]Комплексный'!$B$10:$B$24),'[1]Комплексный'!$E$35:$E$45),IF(K141=3,SUMIF('[1]Комплексный'!$C$35:$C$45,MAX('[1]Комплексный'!$B$10:$B$24),'[1]Комплексный'!$F$35:$F$45),IF(K141&gt;3,SUMIF('[1]Комплексный'!$C$35:$C$45,MAX('[1]Комплексный'!$B$10:$B$24),'[1]Комплексный'!$G$35:$G$45)))))))</f>
        <v>0</v>
      </c>
      <c r="V141" s="56">
        <f>IF(M141="",0,IF(M141=0,0,IF(M141=1,SUMIF('[1]Комплексный'!$C$35:$C$45,MAX('[1]Комплексный'!$B$10:$B$24),'[1]Комплексный'!$D$35:$D$45),IF(M141=2,SUMIF('[1]Комплексный'!$C$35:$C$45,MAX('[1]Комплексный'!$B$10:$B$24),'[1]Комплексный'!$E$35:$E$45),IF(M141=3,SUMIF('[1]Комплексный'!$C$35:$C$45,MAX('[1]Комплексный'!$B$10:$B$24),'[1]Комплексный'!$F$35:$F$45),IF(M141&gt;3,SUMIF('[1]Комплексный'!$C$35:$C$45,MAX('[1]Комплексный'!$B$10:$B$24),'[1]Комплексный'!$G$35:$G$45)))))))</f>
        <v>0</v>
      </c>
      <c r="W141" s="56">
        <f>IF(P141="",0,IF(P141=0,0,IF(P141=1,SUMIF('[1]Комплексный'!$C$35:$C$45,MAX('[1]Комплексный'!$B$10:$B$24),'[1]Комплексный'!$D$35:$D$45),IF(P141=2,SUMIF('[1]Комплексный'!$C$35:$C$45,MAX('[1]Комплексный'!$B$10:$B$24),'[1]Комплексный'!$E$35:$E$45),IF(P141=3,SUMIF('[1]Комплексный'!$C$35:$C$45,MAX('[1]Комплексный'!$B$10:$B$24),'[1]Комплексный'!$F$35:$F$45),IF(P141&gt;3,SUMIF('[1]Комплексный'!$C$35:$C$45,MAX('[1]Комплексный'!$B$10:$B$24),'[1]Комплексный'!$G$35:$G$45)))))))</f>
        <v>0</v>
      </c>
      <c r="X141" s="56">
        <f t="shared" si="5"/>
        <v>0</v>
      </c>
    </row>
    <row r="142" spans="1:24" ht="62.25" customHeight="1" hidden="1">
      <c r="A142" s="28" t="str">
        <f t="shared" si="8"/>
        <v>z</v>
      </c>
      <c r="B142" s="33">
        <v>25</v>
      </c>
      <c r="C142" s="34">
        <f>_xlfn.IFERROR(VLOOKUP(B142,'[1]Многоборье'!$E$111:$T$143,3,FALSE),"")</f>
      </c>
      <c r="D142" s="34">
        <f>_xlfn.IFERROR(VLOOKUP(B142,'[1]Многоборье'!$E$112:$T$143,4,FALSE),"")</f>
      </c>
      <c r="E142" s="35">
        <f>_xlfn.IFERROR(VLOOKUP(B142,'[1]Многоборье'!$E$112:$T$143,5,FALSE),"")</f>
      </c>
      <c r="F142" s="34">
        <f>_xlfn.IFERROR(VLOOKUP(B142,'[1]Многоборье'!$E$112:$T$143,6,FALSE),"")</f>
      </c>
      <c r="G142" s="36">
        <f>_xlfn.IFERROR(VLOOKUP(B142,'[1]Многоборье'!$E$112:$T$143,7,FALSE),"")</f>
      </c>
      <c r="H142" s="36">
        <f>_xlfn.IFERROR(VLOOKUP(B142,'[1]Многоборье'!$E$112:$T$143,8,FALSE),"")</f>
      </c>
      <c r="I142" s="36">
        <f>_xlfn.IFERROR(VLOOKUP(B142,'[1]Многоборье'!$E$112:$T$143,9,FALSE),"")</f>
      </c>
      <c r="J142" s="36">
        <f>_xlfn.IFERROR(VLOOKUP(B142,'[1]Многоборье'!$E$112:$T$143,10,FALSE),"")</f>
      </c>
      <c r="K142" s="36">
        <f>_xlfn.IFERROR(VLOOKUP(B142,'[1]Многоборье'!$E$112:$T$143,11,FALSE),"")</f>
      </c>
      <c r="L142" s="36">
        <f>_xlfn.IFERROR(VLOOKUP(B142,'[1]Многоборье'!$E$112:$T$143,12,FALSE),"")</f>
      </c>
      <c r="M142" s="36">
        <f>_xlfn.IFERROR(VLOOKUP(B142,'[1]Многоборье'!$E$112:$T$143,13,FALSE),"")</f>
      </c>
      <c r="N142" s="36">
        <f>_xlfn.IFERROR(VLOOKUP(B142,'[1]Многоборье'!$E$112:$T$143,14,FALSE),"")</f>
      </c>
      <c r="O142" s="52">
        <f>_xlfn.IFERROR(VLOOKUP(B142,'[1]Многоборье'!$E$112:$T$143,15,FALSE),"")</f>
      </c>
      <c r="P142" s="52">
        <f t="shared" si="9"/>
      </c>
      <c r="Q142" s="36">
        <f>IF($C$123="","",_xlfn.IFERROR(IF(HLOOKUP('[1]Соревнования'!$B$11,'[1]Разряды'!$A$3:$AD$13,P142+1,FALSE)=0,"",HLOOKUP('[1]Соревнования'!$B$11,'[1]Разряды'!$A$3:$AD$13,P142+1,FALSE)),""))</f>
      </c>
      <c r="S142" s="56">
        <f>IF(G142="",0,IF(G142=0,0,IF(G142=1,SUMIF('[1]Комплексный'!$C$35:$C$45,MAX('[1]Комплексный'!$B$10:$B$24),'[1]Комплексный'!$D$35:$D$45),IF(G142=2,SUMIF('[1]Комплексный'!$C$35:$C$45,MAX('[1]Комплексный'!$B$10:$B$24),'[1]Комплексный'!$E$35:$E$45),IF(G142=3,SUMIF('[1]Комплексный'!$C$35:$C$45,MAX('[1]Комплексный'!$B$10:$B$24),'[1]Комплексный'!$F$35:$F$45),IF(G142&gt;3,SUMIF('[1]Комплексный'!$C$35:$C$45,MAX('[1]Комплексный'!$B$10:$B$24),'[1]Комплексный'!$G$35:$G$45)))))))</f>
        <v>0</v>
      </c>
      <c r="T142" s="56">
        <f>IF(I142="",0,IF(I142=0,0,IF(I142=1,SUMIF('[1]Комплексный'!$C$35:$C$45,MAX('[1]Комплексный'!$B$10:$B$24),'[1]Комплексный'!$D$35:$D$45),IF(I142=2,SUMIF('[1]Комплексный'!$C$35:$C$45,MAX('[1]Комплексный'!$B$10:$B$24),'[1]Комплексный'!$E$35:$E$45),IF(I142=3,SUMIF('[1]Комплексный'!$C$35:$C$45,MAX('[1]Комплексный'!$B$10:$B$24),'[1]Комплексный'!$F$35:$F$45),IF(I142&gt;3,SUMIF('[1]Комплексный'!$C$35:$C$45,MAX('[1]Комплексный'!$B$10:$B$24),'[1]Комплексный'!$G$35:$G$45)))))))</f>
        <v>0</v>
      </c>
      <c r="U142" s="56">
        <f>IF(K142="",0,IF(K142=0,0,IF(K142=1,SUMIF('[1]Комплексный'!$C$35:$C$45,MAX('[1]Комплексный'!$B$10:$B$24),'[1]Комплексный'!$D$35:$D$45),IF(K142=2,SUMIF('[1]Комплексный'!$C$35:$C$45,MAX('[1]Комплексный'!$B$10:$B$24),'[1]Комплексный'!$E$35:$E$45),IF(K142=3,SUMIF('[1]Комплексный'!$C$35:$C$45,MAX('[1]Комплексный'!$B$10:$B$24),'[1]Комплексный'!$F$35:$F$45),IF(K142&gt;3,SUMIF('[1]Комплексный'!$C$35:$C$45,MAX('[1]Комплексный'!$B$10:$B$24),'[1]Комплексный'!$G$35:$G$45)))))))</f>
        <v>0</v>
      </c>
      <c r="V142" s="56">
        <f>IF(M142="",0,IF(M142=0,0,IF(M142=1,SUMIF('[1]Комплексный'!$C$35:$C$45,MAX('[1]Комплексный'!$B$10:$B$24),'[1]Комплексный'!$D$35:$D$45),IF(M142=2,SUMIF('[1]Комплексный'!$C$35:$C$45,MAX('[1]Комплексный'!$B$10:$B$24),'[1]Комплексный'!$E$35:$E$45),IF(M142=3,SUMIF('[1]Комплексный'!$C$35:$C$45,MAX('[1]Комплексный'!$B$10:$B$24),'[1]Комплексный'!$F$35:$F$45),IF(M142&gt;3,SUMIF('[1]Комплексный'!$C$35:$C$45,MAX('[1]Комплексный'!$B$10:$B$24),'[1]Комплексный'!$G$35:$G$45)))))))</f>
        <v>0</v>
      </c>
      <c r="W142" s="56">
        <f>IF(P142="",0,IF(P142=0,0,IF(P142=1,SUMIF('[1]Комплексный'!$C$35:$C$45,MAX('[1]Комплексный'!$B$10:$B$24),'[1]Комплексный'!$D$35:$D$45),IF(P142=2,SUMIF('[1]Комплексный'!$C$35:$C$45,MAX('[1]Комплексный'!$B$10:$B$24),'[1]Комплексный'!$E$35:$E$45),IF(P142=3,SUMIF('[1]Комплексный'!$C$35:$C$45,MAX('[1]Комплексный'!$B$10:$B$24),'[1]Комплексный'!$F$35:$F$45),IF(P142&gt;3,SUMIF('[1]Комплексный'!$C$35:$C$45,MAX('[1]Комплексный'!$B$10:$B$24),'[1]Комплексный'!$G$35:$G$45)))))))</f>
        <v>0</v>
      </c>
      <c r="X142" s="56">
        <f t="shared" si="5"/>
        <v>0</v>
      </c>
    </row>
    <row r="143" spans="1:24" ht="62.25" customHeight="1" hidden="1">
      <c r="A143" s="28" t="str">
        <f t="shared" si="8"/>
        <v>z</v>
      </c>
      <c r="B143" s="33">
        <v>26</v>
      </c>
      <c r="C143" s="34">
        <f>_xlfn.IFERROR(VLOOKUP(B143,'[1]Многоборье'!$E$111:$T$143,3,FALSE),"")</f>
      </c>
      <c r="D143" s="34">
        <f>_xlfn.IFERROR(VLOOKUP(B143,'[1]Многоборье'!$E$112:$T$143,4,FALSE),"")</f>
      </c>
      <c r="E143" s="35">
        <f>_xlfn.IFERROR(VLOOKUP(B143,'[1]Многоборье'!$E$112:$T$143,5,FALSE),"")</f>
      </c>
      <c r="F143" s="34">
        <f>_xlfn.IFERROR(VLOOKUP(B143,'[1]Многоборье'!$E$112:$T$143,6,FALSE),"")</f>
      </c>
      <c r="G143" s="36">
        <f>_xlfn.IFERROR(VLOOKUP(B143,'[1]Многоборье'!$E$112:$T$143,7,FALSE),"")</f>
      </c>
      <c r="H143" s="36">
        <f>_xlfn.IFERROR(VLOOKUP(B143,'[1]Многоборье'!$E$112:$T$143,8,FALSE),"")</f>
      </c>
      <c r="I143" s="36">
        <f>_xlfn.IFERROR(VLOOKUP(B143,'[1]Многоборье'!$E$112:$T$143,9,FALSE),"")</f>
      </c>
      <c r="J143" s="36">
        <f>_xlfn.IFERROR(VLOOKUP(B143,'[1]Многоборье'!$E$112:$T$143,10,FALSE),"")</f>
      </c>
      <c r="K143" s="36">
        <f>_xlfn.IFERROR(VLOOKUP(B143,'[1]Многоборье'!$E$112:$T$143,11,FALSE),"")</f>
      </c>
      <c r="L143" s="36">
        <f>_xlfn.IFERROR(VLOOKUP(B143,'[1]Многоборье'!$E$112:$T$143,12,FALSE),"")</f>
      </c>
      <c r="M143" s="36">
        <f>_xlfn.IFERROR(VLOOKUP(B143,'[1]Многоборье'!$E$112:$T$143,13,FALSE),"")</f>
      </c>
      <c r="N143" s="36">
        <f>_xlfn.IFERROR(VLOOKUP(B143,'[1]Многоборье'!$E$112:$T$143,14,FALSE),"")</f>
      </c>
      <c r="O143" s="52">
        <f>_xlfn.IFERROR(VLOOKUP(B143,'[1]Многоборье'!$E$112:$T$143,15,FALSE),"")</f>
      </c>
      <c r="P143" s="52">
        <f t="shared" si="9"/>
      </c>
      <c r="Q143" s="36">
        <f>IF($C$123="","",_xlfn.IFERROR(IF(HLOOKUP('[1]Соревнования'!$B$11,'[1]Разряды'!$A$3:$AD$13,P143+1,FALSE)=0,"",HLOOKUP('[1]Соревнования'!$B$11,'[1]Разряды'!$A$3:$AD$13,P143+1,FALSE)),""))</f>
      </c>
      <c r="S143" s="56">
        <f>IF(G143="",0,IF(G143=0,0,IF(G143=1,SUMIF('[1]Комплексный'!$C$35:$C$45,MAX('[1]Комплексный'!$B$10:$B$24),'[1]Комплексный'!$D$35:$D$45),IF(G143=2,SUMIF('[1]Комплексный'!$C$35:$C$45,MAX('[1]Комплексный'!$B$10:$B$24),'[1]Комплексный'!$E$35:$E$45),IF(G143=3,SUMIF('[1]Комплексный'!$C$35:$C$45,MAX('[1]Комплексный'!$B$10:$B$24),'[1]Комплексный'!$F$35:$F$45),IF(G143&gt;3,SUMIF('[1]Комплексный'!$C$35:$C$45,MAX('[1]Комплексный'!$B$10:$B$24),'[1]Комплексный'!$G$35:$G$45)))))))</f>
        <v>0</v>
      </c>
      <c r="T143" s="56">
        <f>IF(I143="",0,IF(I143=0,0,IF(I143=1,SUMIF('[1]Комплексный'!$C$35:$C$45,MAX('[1]Комплексный'!$B$10:$B$24),'[1]Комплексный'!$D$35:$D$45),IF(I143=2,SUMIF('[1]Комплексный'!$C$35:$C$45,MAX('[1]Комплексный'!$B$10:$B$24),'[1]Комплексный'!$E$35:$E$45),IF(I143=3,SUMIF('[1]Комплексный'!$C$35:$C$45,MAX('[1]Комплексный'!$B$10:$B$24),'[1]Комплексный'!$F$35:$F$45),IF(I143&gt;3,SUMIF('[1]Комплексный'!$C$35:$C$45,MAX('[1]Комплексный'!$B$10:$B$24),'[1]Комплексный'!$G$35:$G$45)))))))</f>
        <v>0</v>
      </c>
      <c r="U143" s="56">
        <f>IF(K143="",0,IF(K143=0,0,IF(K143=1,SUMIF('[1]Комплексный'!$C$35:$C$45,MAX('[1]Комплексный'!$B$10:$B$24),'[1]Комплексный'!$D$35:$D$45),IF(K143=2,SUMIF('[1]Комплексный'!$C$35:$C$45,MAX('[1]Комплексный'!$B$10:$B$24),'[1]Комплексный'!$E$35:$E$45),IF(K143=3,SUMIF('[1]Комплексный'!$C$35:$C$45,MAX('[1]Комплексный'!$B$10:$B$24),'[1]Комплексный'!$F$35:$F$45),IF(K143&gt;3,SUMIF('[1]Комплексный'!$C$35:$C$45,MAX('[1]Комплексный'!$B$10:$B$24),'[1]Комплексный'!$G$35:$G$45)))))))</f>
        <v>0</v>
      </c>
      <c r="V143" s="56">
        <f>IF(M143="",0,IF(M143=0,0,IF(M143=1,SUMIF('[1]Комплексный'!$C$35:$C$45,MAX('[1]Комплексный'!$B$10:$B$24),'[1]Комплексный'!$D$35:$D$45),IF(M143=2,SUMIF('[1]Комплексный'!$C$35:$C$45,MAX('[1]Комплексный'!$B$10:$B$24),'[1]Комплексный'!$E$35:$E$45),IF(M143=3,SUMIF('[1]Комплексный'!$C$35:$C$45,MAX('[1]Комплексный'!$B$10:$B$24),'[1]Комплексный'!$F$35:$F$45),IF(M143&gt;3,SUMIF('[1]Комплексный'!$C$35:$C$45,MAX('[1]Комплексный'!$B$10:$B$24),'[1]Комплексный'!$G$35:$G$45)))))))</f>
        <v>0</v>
      </c>
      <c r="W143" s="56">
        <f>IF(P143="",0,IF(P143=0,0,IF(P143=1,SUMIF('[1]Комплексный'!$C$35:$C$45,MAX('[1]Комплексный'!$B$10:$B$24),'[1]Комплексный'!$D$35:$D$45),IF(P143=2,SUMIF('[1]Комплексный'!$C$35:$C$45,MAX('[1]Комплексный'!$B$10:$B$24),'[1]Комплексный'!$E$35:$E$45),IF(P143=3,SUMIF('[1]Комплексный'!$C$35:$C$45,MAX('[1]Комплексный'!$B$10:$B$24),'[1]Комплексный'!$F$35:$F$45),IF(P143&gt;3,SUMIF('[1]Комплексный'!$C$35:$C$45,MAX('[1]Комплексный'!$B$10:$B$24),'[1]Комплексный'!$G$35:$G$45)))))))</f>
        <v>0</v>
      </c>
      <c r="X143" s="56">
        <f t="shared" si="5"/>
        <v>0</v>
      </c>
    </row>
    <row r="144" spans="1:24" ht="62.25" customHeight="1" hidden="1">
      <c r="A144" s="28" t="str">
        <f t="shared" si="8"/>
        <v>z</v>
      </c>
      <c r="B144" s="33">
        <v>27</v>
      </c>
      <c r="C144" s="34">
        <f>_xlfn.IFERROR(VLOOKUP(B144,'[1]Многоборье'!$E$111:$T$143,3,FALSE),"")</f>
      </c>
      <c r="D144" s="34">
        <f>_xlfn.IFERROR(VLOOKUP(B144,'[1]Многоборье'!$E$112:$T$143,4,FALSE),"")</f>
      </c>
      <c r="E144" s="35">
        <f>_xlfn.IFERROR(VLOOKUP(B144,'[1]Многоборье'!$E$112:$T$143,5,FALSE),"")</f>
      </c>
      <c r="F144" s="34">
        <f>_xlfn.IFERROR(VLOOKUP(B144,'[1]Многоборье'!$E$112:$T$143,6,FALSE),"")</f>
      </c>
      <c r="G144" s="36">
        <f>_xlfn.IFERROR(VLOOKUP(B144,'[1]Многоборье'!$E$112:$T$143,7,FALSE),"")</f>
      </c>
      <c r="H144" s="36">
        <f>_xlfn.IFERROR(VLOOKUP(B144,'[1]Многоборье'!$E$112:$T$143,8,FALSE),"")</f>
      </c>
      <c r="I144" s="36">
        <f>_xlfn.IFERROR(VLOOKUP(B144,'[1]Многоборье'!$E$112:$T$143,9,FALSE),"")</f>
      </c>
      <c r="J144" s="36">
        <f>_xlfn.IFERROR(VLOOKUP(B144,'[1]Многоборье'!$E$112:$T$143,10,FALSE),"")</f>
      </c>
      <c r="K144" s="36">
        <f>_xlfn.IFERROR(VLOOKUP(B144,'[1]Многоборье'!$E$112:$T$143,11,FALSE),"")</f>
      </c>
      <c r="L144" s="36">
        <f>_xlfn.IFERROR(VLOOKUP(B144,'[1]Многоборье'!$E$112:$T$143,12,FALSE),"")</f>
      </c>
      <c r="M144" s="36">
        <f>_xlfn.IFERROR(VLOOKUP(B144,'[1]Многоборье'!$E$112:$T$143,13,FALSE),"")</f>
      </c>
      <c r="N144" s="36">
        <f>_xlfn.IFERROR(VLOOKUP(B144,'[1]Многоборье'!$E$112:$T$143,14,FALSE),"")</f>
      </c>
      <c r="O144" s="52">
        <f>_xlfn.IFERROR(VLOOKUP(B144,'[1]Многоборье'!$E$112:$T$143,15,FALSE),"")</f>
      </c>
      <c r="P144" s="52">
        <f t="shared" si="9"/>
      </c>
      <c r="Q144" s="36">
        <f>IF($C$123="","",_xlfn.IFERROR(IF(HLOOKUP('[1]Соревнования'!$B$11,'[1]Разряды'!$A$3:$AD$13,P144+1,FALSE)=0,"",HLOOKUP('[1]Соревнования'!$B$11,'[1]Разряды'!$A$3:$AD$13,P144+1,FALSE)),""))</f>
      </c>
      <c r="S144" s="56">
        <f>IF(G144="",0,IF(G144=0,0,IF(G144=1,SUMIF('[1]Комплексный'!$C$35:$C$45,MAX('[1]Комплексный'!$B$10:$B$24),'[1]Комплексный'!$D$35:$D$45),IF(G144=2,SUMIF('[1]Комплексный'!$C$35:$C$45,MAX('[1]Комплексный'!$B$10:$B$24),'[1]Комплексный'!$E$35:$E$45),IF(G144=3,SUMIF('[1]Комплексный'!$C$35:$C$45,MAX('[1]Комплексный'!$B$10:$B$24),'[1]Комплексный'!$F$35:$F$45),IF(G144&gt;3,SUMIF('[1]Комплексный'!$C$35:$C$45,MAX('[1]Комплексный'!$B$10:$B$24),'[1]Комплексный'!$G$35:$G$45)))))))</f>
        <v>0</v>
      </c>
      <c r="T144" s="56">
        <f>IF(I144="",0,IF(I144=0,0,IF(I144=1,SUMIF('[1]Комплексный'!$C$35:$C$45,MAX('[1]Комплексный'!$B$10:$B$24),'[1]Комплексный'!$D$35:$D$45),IF(I144=2,SUMIF('[1]Комплексный'!$C$35:$C$45,MAX('[1]Комплексный'!$B$10:$B$24),'[1]Комплексный'!$E$35:$E$45),IF(I144=3,SUMIF('[1]Комплексный'!$C$35:$C$45,MAX('[1]Комплексный'!$B$10:$B$24),'[1]Комплексный'!$F$35:$F$45),IF(I144&gt;3,SUMIF('[1]Комплексный'!$C$35:$C$45,MAX('[1]Комплексный'!$B$10:$B$24),'[1]Комплексный'!$G$35:$G$45)))))))</f>
        <v>0</v>
      </c>
      <c r="U144" s="56">
        <f>IF(K144="",0,IF(K144=0,0,IF(K144=1,SUMIF('[1]Комплексный'!$C$35:$C$45,MAX('[1]Комплексный'!$B$10:$B$24),'[1]Комплексный'!$D$35:$D$45),IF(K144=2,SUMIF('[1]Комплексный'!$C$35:$C$45,MAX('[1]Комплексный'!$B$10:$B$24),'[1]Комплексный'!$E$35:$E$45),IF(K144=3,SUMIF('[1]Комплексный'!$C$35:$C$45,MAX('[1]Комплексный'!$B$10:$B$24),'[1]Комплексный'!$F$35:$F$45),IF(K144&gt;3,SUMIF('[1]Комплексный'!$C$35:$C$45,MAX('[1]Комплексный'!$B$10:$B$24),'[1]Комплексный'!$G$35:$G$45)))))))</f>
        <v>0</v>
      </c>
      <c r="V144" s="56">
        <f>IF(M144="",0,IF(M144=0,0,IF(M144=1,SUMIF('[1]Комплексный'!$C$35:$C$45,MAX('[1]Комплексный'!$B$10:$B$24),'[1]Комплексный'!$D$35:$D$45),IF(M144=2,SUMIF('[1]Комплексный'!$C$35:$C$45,MAX('[1]Комплексный'!$B$10:$B$24),'[1]Комплексный'!$E$35:$E$45),IF(M144=3,SUMIF('[1]Комплексный'!$C$35:$C$45,MAX('[1]Комплексный'!$B$10:$B$24),'[1]Комплексный'!$F$35:$F$45),IF(M144&gt;3,SUMIF('[1]Комплексный'!$C$35:$C$45,MAX('[1]Комплексный'!$B$10:$B$24),'[1]Комплексный'!$G$35:$G$45)))))))</f>
        <v>0</v>
      </c>
      <c r="W144" s="56">
        <f>IF(P144="",0,IF(P144=0,0,IF(P144=1,SUMIF('[1]Комплексный'!$C$35:$C$45,MAX('[1]Комплексный'!$B$10:$B$24),'[1]Комплексный'!$D$35:$D$45),IF(P144=2,SUMIF('[1]Комплексный'!$C$35:$C$45,MAX('[1]Комплексный'!$B$10:$B$24),'[1]Комплексный'!$E$35:$E$45),IF(P144=3,SUMIF('[1]Комплексный'!$C$35:$C$45,MAX('[1]Комплексный'!$B$10:$B$24),'[1]Комплексный'!$F$35:$F$45),IF(P144&gt;3,SUMIF('[1]Комплексный'!$C$35:$C$45,MAX('[1]Комплексный'!$B$10:$B$24),'[1]Комплексный'!$G$35:$G$45)))))))</f>
        <v>0</v>
      </c>
      <c r="X144" s="56">
        <f t="shared" si="5"/>
        <v>0</v>
      </c>
    </row>
    <row r="145" spans="1:24" ht="62.25" customHeight="1" hidden="1">
      <c r="A145" s="28" t="str">
        <f t="shared" si="8"/>
        <v>z</v>
      </c>
      <c r="B145" s="33">
        <v>28</v>
      </c>
      <c r="C145" s="34">
        <f>_xlfn.IFERROR(VLOOKUP(B145,'[1]Многоборье'!$E$111:$T$143,3,FALSE),"")</f>
      </c>
      <c r="D145" s="34">
        <f>_xlfn.IFERROR(VLOOKUP(B145,'[1]Многоборье'!$E$112:$T$143,4,FALSE),"")</f>
      </c>
      <c r="E145" s="35">
        <f>_xlfn.IFERROR(VLOOKUP(B145,'[1]Многоборье'!$E$112:$T$143,5,FALSE),"")</f>
      </c>
      <c r="F145" s="34">
        <f>_xlfn.IFERROR(VLOOKUP(B145,'[1]Многоборье'!$E$112:$T$143,6,FALSE),"")</f>
      </c>
      <c r="G145" s="36">
        <f>_xlfn.IFERROR(VLOOKUP(B145,'[1]Многоборье'!$E$112:$T$143,7,FALSE),"")</f>
      </c>
      <c r="H145" s="36">
        <f>_xlfn.IFERROR(VLOOKUP(B145,'[1]Многоборье'!$E$112:$T$143,8,FALSE),"")</f>
      </c>
      <c r="I145" s="36">
        <f>_xlfn.IFERROR(VLOOKUP(B145,'[1]Многоборье'!$E$112:$T$143,9,FALSE),"")</f>
      </c>
      <c r="J145" s="36">
        <f>_xlfn.IFERROR(VLOOKUP(B145,'[1]Многоборье'!$E$112:$T$143,10,FALSE),"")</f>
      </c>
      <c r="K145" s="36">
        <f>_xlfn.IFERROR(VLOOKUP(B145,'[1]Многоборье'!$E$112:$T$143,11,FALSE),"")</f>
      </c>
      <c r="L145" s="36">
        <f>_xlfn.IFERROR(VLOOKUP(B145,'[1]Многоборье'!$E$112:$T$143,12,FALSE),"")</f>
      </c>
      <c r="M145" s="36">
        <f>_xlfn.IFERROR(VLOOKUP(B145,'[1]Многоборье'!$E$112:$T$143,13,FALSE),"")</f>
      </c>
      <c r="N145" s="36">
        <f>_xlfn.IFERROR(VLOOKUP(B145,'[1]Многоборье'!$E$112:$T$143,14,FALSE),"")</f>
      </c>
      <c r="O145" s="52">
        <f>_xlfn.IFERROR(VLOOKUP(B145,'[1]Многоборье'!$E$112:$T$143,15,FALSE),"")</f>
      </c>
      <c r="P145" s="52">
        <f t="shared" si="9"/>
      </c>
      <c r="Q145" s="36">
        <f>IF($C$123="","",_xlfn.IFERROR(IF(HLOOKUP('[1]Соревнования'!$B$11,'[1]Разряды'!$A$3:$AD$13,P145+1,FALSE)=0,"",HLOOKUP('[1]Соревнования'!$B$11,'[1]Разряды'!$A$3:$AD$13,P145+1,FALSE)),""))</f>
      </c>
      <c r="S145" s="56">
        <f>IF(G145="",0,IF(G145=0,0,IF(G145=1,SUMIF('[1]Комплексный'!$C$35:$C$45,MAX('[1]Комплексный'!$B$10:$B$24),'[1]Комплексный'!$D$35:$D$45),IF(G145=2,SUMIF('[1]Комплексный'!$C$35:$C$45,MAX('[1]Комплексный'!$B$10:$B$24),'[1]Комплексный'!$E$35:$E$45),IF(G145=3,SUMIF('[1]Комплексный'!$C$35:$C$45,MAX('[1]Комплексный'!$B$10:$B$24),'[1]Комплексный'!$F$35:$F$45),IF(G145&gt;3,SUMIF('[1]Комплексный'!$C$35:$C$45,MAX('[1]Комплексный'!$B$10:$B$24),'[1]Комплексный'!$G$35:$G$45)))))))</f>
        <v>0</v>
      </c>
      <c r="T145" s="56">
        <f>IF(I145="",0,IF(I145=0,0,IF(I145=1,SUMIF('[1]Комплексный'!$C$35:$C$45,MAX('[1]Комплексный'!$B$10:$B$24),'[1]Комплексный'!$D$35:$D$45),IF(I145=2,SUMIF('[1]Комплексный'!$C$35:$C$45,MAX('[1]Комплексный'!$B$10:$B$24),'[1]Комплексный'!$E$35:$E$45),IF(I145=3,SUMIF('[1]Комплексный'!$C$35:$C$45,MAX('[1]Комплексный'!$B$10:$B$24),'[1]Комплексный'!$F$35:$F$45),IF(I145&gt;3,SUMIF('[1]Комплексный'!$C$35:$C$45,MAX('[1]Комплексный'!$B$10:$B$24),'[1]Комплексный'!$G$35:$G$45)))))))</f>
        <v>0</v>
      </c>
      <c r="U145" s="56">
        <f>IF(K145="",0,IF(K145=0,0,IF(K145=1,SUMIF('[1]Комплексный'!$C$35:$C$45,MAX('[1]Комплексный'!$B$10:$B$24),'[1]Комплексный'!$D$35:$D$45),IF(K145=2,SUMIF('[1]Комплексный'!$C$35:$C$45,MAX('[1]Комплексный'!$B$10:$B$24),'[1]Комплексный'!$E$35:$E$45),IF(K145=3,SUMIF('[1]Комплексный'!$C$35:$C$45,MAX('[1]Комплексный'!$B$10:$B$24),'[1]Комплексный'!$F$35:$F$45),IF(K145&gt;3,SUMIF('[1]Комплексный'!$C$35:$C$45,MAX('[1]Комплексный'!$B$10:$B$24),'[1]Комплексный'!$G$35:$G$45)))))))</f>
        <v>0</v>
      </c>
      <c r="V145" s="56">
        <f>IF(M145="",0,IF(M145=0,0,IF(M145=1,SUMIF('[1]Комплексный'!$C$35:$C$45,MAX('[1]Комплексный'!$B$10:$B$24),'[1]Комплексный'!$D$35:$D$45),IF(M145=2,SUMIF('[1]Комплексный'!$C$35:$C$45,MAX('[1]Комплексный'!$B$10:$B$24),'[1]Комплексный'!$E$35:$E$45),IF(M145=3,SUMIF('[1]Комплексный'!$C$35:$C$45,MAX('[1]Комплексный'!$B$10:$B$24),'[1]Комплексный'!$F$35:$F$45),IF(M145&gt;3,SUMIF('[1]Комплексный'!$C$35:$C$45,MAX('[1]Комплексный'!$B$10:$B$24),'[1]Комплексный'!$G$35:$G$45)))))))</f>
        <v>0</v>
      </c>
      <c r="W145" s="56">
        <f>IF(P145="",0,IF(P145=0,0,IF(P145=1,SUMIF('[1]Комплексный'!$C$35:$C$45,MAX('[1]Комплексный'!$B$10:$B$24),'[1]Комплексный'!$D$35:$D$45),IF(P145=2,SUMIF('[1]Комплексный'!$C$35:$C$45,MAX('[1]Комплексный'!$B$10:$B$24),'[1]Комплексный'!$E$35:$E$45),IF(P145=3,SUMIF('[1]Комплексный'!$C$35:$C$45,MAX('[1]Комплексный'!$B$10:$B$24),'[1]Комплексный'!$F$35:$F$45),IF(P145&gt;3,SUMIF('[1]Комплексный'!$C$35:$C$45,MAX('[1]Комплексный'!$B$10:$B$24),'[1]Комплексный'!$G$35:$G$45)))))))</f>
        <v>0</v>
      </c>
      <c r="X145" s="56">
        <f t="shared" si="5"/>
        <v>0</v>
      </c>
    </row>
    <row r="146" spans="1:24" ht="62.25" customHeight="1" hidden="1">
      <c r="A146" s="28" t="str">
        <f t="shared" si="8"/>
        <v>z</v>
      </c>
      <c r="B146" s="33">
        <v>29</v>
      </c>
      <c r="C146" s="34">
        <f>_xlfn.IFERROR(VLOOKUP(B146,'[1]Многоборье'!$E$111:$T$143,3,FALSE),"")</f>
      </c>
      <c r="D146" s="34">
        <f>_xlfn.IFERROR(VLOOKUP(B146,'[1]Многоборье'!$E$112:$T$143,4,FALSE),"")</f>
      </c>
      <c r="E146" s="35">
        <f>_xlfn.IFERROR(VLOOKUP(B146,'[1]Многоборье'!$E$112:$T$143,5,FALSE),"")</f>
      </c>
      <c r="F146" s="34">
        <f>_xlfn.IFERROR(VLOOKUP(B146,'[1]Многоборье'!$E$112:$T$143,6,FALSE),"")</f>
      </c>
      <c r="G146" s="36">
        <f>_xlfn.IFERROR(VLOOKUP(B146,'[1]Многоборье'!$E$112:$T$143,7,FALSE),"")</f>
      </c>
      <c r="H146" s="36">
        <f>_xlfn.IFERROR(VLOOKUP(B146,'[1]Многоборье'!$E$112:$T$143,8,FALSE),"")</f>
      </c>
      <c r="I146" s="36">
        <f>_xlfn.IFERROR(VLOOKUP(B146,'[1]Многоборье'!$E$112:$T$143,9,FALSE),"")</f>
      </c>
      <c r="J146" s="36">
        <f>_xlfn.IFERROR(VLOOKUP(B146,'[1]Многоборье'!$E$112:$T$143,10,FALSE),"")</f>
      </c>
      <c r="K146" s="36">
        <f>_xlfn.IFERROR(VLOOKUP(B146,'[1]Многоборье'!$E$112:$T$143,11,FALSE),"")</f>
      </c>
      <c r="L146" s="36">
        <f>_xlfn.IFERROR(VLOOKUP(B146,'[1]Многоборье'!$E$112:$T$143,12,FALSE),"")</f>
      </c>
      <c r="M146" s="36">
        <f>_xlfn.IFERROR(VLOOKUP(B146,'[1]Многоборье'!$E$112:$T$143,13,FALSE),"")</f>
      </c>
      <c r="N146" s="36">
        <f>_xlfn.IFERROR(VLOOKUP(B146,'[1]Многоборье'!$E$112:$T$143,14,FALSE),"")</f>
      </c>
      <c r="O146" s="52">
        <f>_xlfn.IFERROR(VLOOKUP(B146,'[1]Многоборье'!$E$112:$T$143,15,FALSE),"")</f>
      </c>
      <c r="P146" s="52">
        <f t="shared" si="9"/>
      </c>
      <c r="Q146" s="36">
        <f>IF($C$123="","",_xlfn.IFERROR(IF(HLOOKUP('[1]Соревнования'!$B$11,'[1]Разряды'!$A$3:$AD$13,P146+1,FALSE)=0,"",HLOOKUP('[1]Соревнования'!$B$11,'[1]Разряды'!$A$3:$AD$13,P146+1,FALSE)),""))</f>
      </c>
      <c r="S146" s="56">
        <f>IF(G146="",0,IF(G146=0,0,IF(G146=1,SUMIF('[1]Комплексный'!$C$35:$C$45,MAX('[1]Комплексный'!$B$10:$B$24),'[1]Комплексный'!$D$35:$D$45),IF(G146=2,SUMIF('[1]Комплексный'!$C$35:$C$45,MAX('[1]Комплексный'!$B$10:$B$24),'[1]Комплексный'!$E$35:$E$45),IF(G146=3,SUMIF('[1]Комплексный'!$C$35:$C$45,MAX('[1]Комплексный'!$B$10:$B$24),'[1]Комплексный'!$F$35:$F$45),IF(G146&gt;3,SUMIF('[1]Комплексный'!$C$35:$C$45,MAX('[1]Комплексный'!$B$10:$B$24),'[1]Комплексный'!$G$35:$G$45)))))))</f>
        <v>0</v>
      </c>
      <c r="T146" s="56">
        <f>IF(I146="",0,IF(I146=0,0,IF(I146=1,SUMIF('[1]Комплексный'!$C$35:$C$45,MAX('[1]Комплексный'!$B$10:$B$24),'[1]Комплексный'!$D$35:$D$45),IF(I146=2,SUMIF('[1]Комплексный'!$C$35:$C$45,MAX('[1]Комплексный'!$B$10:$B$24),'[1]Комплексный'!$E$35:$E$45),IF(I146=3,SUMIF('[1]Комплексный'!$C$35:$C$45,MAX('[1]Комплексный'!$B$10:$B$24),'[1]Комплексный'!$F$35:$F$45),IF(I146&gt;3,SUMIF('[1]Комплексный'!$C$35:$C$45,MAX('[1]Комплексный'!$B$10:$B$24),'[1]Комплексный'!$G$35:$G$45)))))))</f>
        <v>0</v>
      </c>
      <c r="U146" s="56">
        <f>IF(K146="",0,IF(K146=0,0,IF(K146=1,SUMIF('[1]Комплексный'!$C$35:$C$45,MAX('[1]Комплексный'!$B$10:$B$24),'[1]Комплексный'!$D$35:$D$45),IF(K146=2,SUMIF('[1]Комплексный'!$C$35:$C$45,MAX('[1]Комплексный'!$B$10:$B$24),'[1]Комплексный'!$E$35:$E$45),IF(K146=3,SUMIF('[1]Комплексный'!$C$35:$C$45,MAX('[1]Комплексный'!$B$10:$B$24),'[1]Комплексный'!$F$35:$F$45),IF(K146&gt;3,SUMIF('[1]Комплексный'!$C$35:$C$45,MAX('[1]Комплексный'!$B$10:$B$24),'[1]Комплексный'!$G$35:$G$45)))))))</f>
        <v>0</v>
      </c>
      <c r="V146" s="56">
        <f>IF(M146="",0,IF(M146=0,0,IF(M146=1,SUMIF('[1]Комплексный'!$C$35:$C$45,MAX('[1]Комплексный'!$B$10:$B$24),'[1]Комплексный'!$D$35:$D$45),IF(M146=2,SUMIF('[1]Комплексный'!$C$35:$C$45,MAX('[1]Комплексный'!$B$10:$B$24),'[1]Комплексный'!$E$35:$E$45),IF(M146=3,SUMIF('[1]Комплексный'!$C$35:$C$45,MAX('[1]Комплексный'!$B$10:$B$24),'[1]Комплексный'!$F$35:$F$45),IF(M146&gt;3,SUMIF('[1]Комплексный'!$C$35:$C$45,MAX('[1]Комплексный'!$B$10:$B$24),'[1]Комплексный'!$G$35:$G$45)))))))</f>
        <v>0</v>
      </c>
      <c r="W146" s="56">
        <f>IF(P146="",0,IF(P146=0,0,IF(P146=1,SUMIF('[1]Комплексный'!$C$35:$C$45,MAX('[1]Комплексный'!$B$10:$B$24),'[1]Комплексный'!$D$35:$D$45),IF(P146=2,SUMIF('[1]Комплексный'!$C$35:$C$45,MAX('[1]Комплексный'!$B$10:$B$24),'[1]Комплексный'!$E$35:$E$45),IF(P146=3,SUMIF('[1]Комплексный'!$C$35:$C$45,MAX('[1]Комплексный'!$B$10:$B$24),'[1]Комплексный'!$F$35:$F$45),IF(P146&gt;3,SUMIF('[1]Комплексный'!$C$35:$C$45,MAX('[1]Комплексный'!$B$10:$B$24),'[1]Комплексный'!$G$35:$G$45)))))))</f>
        <v>0</v>
      </c>
      <c r="X146" s="56">
        <f t="shared" si="5"/>
        <v>0</v>
      </c>
    </row>
    <row r="147" spans="1:24" ht="62.25" customHeight="1" hidden="1">
      <c r="A147" s="28" t="str">
        <f t="shared" si="8"/>
        <v>z</v>
      </c>
      <c r="B147" s="33">
        <v>30</v>
      </c>
      <c r="C147" s="34">
        <f>_xlfn.IFERROR(VLOOKUP(B147,'[1]Многоборье'!$E$111:$T$143,3,FALSE),"")</f>
      </c>
      <c r="D147" s="34">
        <f>_xlfn.IFERROR(VLOOKUP(B147,'[1]Многоборье'!$E$112:$T$143,4,FALSE),"")</f>
      </c>
      <c r="E147" s="35">
        <f>_xlfn.IFERROR(VLOOKUP(B147,'[1]Многоборье'!$E$112:$T$143,5,FALSE),"")</f>
      </c>
      <c r="F147" s="34">
        <f>_xlfn.IFERROR(VLOOKUP(B147,'[1]Многоборье'!$E$112:$T$143,6,FALSE),"")</f>
      </c>
      <c r="G147" s="36">
        <f>_xlfn.IFERROR(VLOOKUP(B147,'[1]Многоборье'!$E$112:$T$143,7,FALSE),"")</f>
      </c>
      <c r="H147" s="36">
        <f>_xlfn.IFERROR(VLOOKUP(B147,'[1]Многоборье'!$E$112:$T$143,8,FALSE),"")</f>
      </c>
      <c r="I147" s="36">
        <f>_xlfn.IFERROR(VLOOKUP(B147,'[1]Многоборье'!$E$112:$T$143,9,FALSE),"")</f>
      </c>
      <c r="J147" s="36">
        <f>_xlfn.IFERROR(VLOOKUP(B147,'[1]Многоборье'!$E$112:$T$143,10,FALSE),"")</f>
      </c>
      <c r="K147" s="36">
        <f>_xlfn.IFERROR(VLOOKUP(B147,'[1]Многоборье'!$E$112:$T$143,11,FALSE),"")</f>
      </c>
      <c r="L147" s="36">
        <f>_xlfn.IFERROR(VLOOKUP(B147,'[1]Многоборье'!$E$112:$T$143,12,FALSE),"")</f>
      </c>
      <c r="M147" s="36">
        <f>_xlfn.IFERROR(VLOOKUP(B147,'[1]Многоборье'!$E$112:$T$143,13,FALSE),"")</f>
      </c>
      <c r="N147" s="36">
        <f>_xlfn.IFERROR(VLOOKUP(B147,'[1]Многоборье'!$E$112:$T$143,14,FALSE),"")</f>
      </c>
      <c r="O147" s="52">
        <f>_xlfn.IFERROR(VLOOKUP(B147,'[1]Многоборье'!$E$112:$T$143,15,FALSE),"")</f>
      </c>
      <c r="P147" s="52">
        <f t="shared" si="9"/>
      </c>
      <c r="Q147" s="36">
        <f>IF($C$123="","",_xlfn.IFERROR(IF(HLOOKUP('[1]Соревнования'!$B$11,'[1]Разряды'!$A$3:$AD$13,P147+1,FALSE)=0,"",HLOOKUP('[1]Соревнования'!$B$11,'[1]Разряды'!$A$3:$AD$13,P147+1,FALSE)),""))</f>
      </c>
      <c r="S147" s="56">
        <f>IF(G147="",0,IF(G147=0,0,IF(G147=1,SUMIF('[1]Комплексный'!$C$35:$C$45,MAX('[1]Комплексный'!$B$10:$B$24),'[1]Комплексный'!$D$35:$D$45),IF(G147=2,SUMIF('[1]Комплексный'!$C$35:$C$45,MAX('[1]Комплексный'!$B$10:$B$24),'[1]Комплексный'!$E$35:$E$45),IF(G147=3,SUMIF('[1]Комплексный'!$C$35:$C$45,MAX('[1]Комплексный'!$B$10:$B$24),'[1]Комплексный'!$F$35:$F$45),IF(G147&gt;3,SUMIF('[1]Комплексный'!$C$35:$C$45,MAX('[1]Комплексный'!$B$10:$B$24),'[1]Комплексный'!$G$35:$G$45)))))))</f>
        <v>0</v>
      </c>
      <c r="T147" s="56">
        <f>IF(I147="",0,IF(I147=0,0,IF(I147=1,SUMIF('[1]Комплексный'!$C$35:$C$45,MAX('[1]Комплексный'!$B$10:$B$24),'[1]Комплексный'!$D$35:$D$45),IF(I147=2,SUMIF('[1]Комплексный'!$C$35:$C$45,MAX('[1]Комплексный'!$B$10:$B$24),'[1]Комплексный'!$E$35:$E$45),IF(I147=3,SUMIF('[1]Комплексный'!$C$35:$C$45,MAX('[1]Комплексный'!$B$10:$B$24),'[1]Комплексный'!$F$35:$F$45),IF(I147&gt;3,SUMIF('[1]Комплексный'!$C$35:$C$45,MAX('[1]Комплексный'!$B$10:$B$24),'[1]Комплексный'!$G$35:$G$45)))))))</f>
        <v>0</v>
      </c>
      <c r="U147" s="56">
        <f>IF(K147="",0,IF(K147=0,0,IF(K147=1,SUMIF('[1]Комплексный'!$C$35:$C$45,MAX('[1]Комплексный'!$B$10:$B$24),'[1]Комплексный'!$D$35:$D$45),IF(K147=2,SUMIF('[1]Комплексный'!$C$35:$C$45,MAX('[1]Комплексный'!$B$10:$B$24),'[1]Комплексный'!$E$35:$E$45),IF(K147=3,SUMIF('[1]Комплексный'!$C$35:$C$45,MAX('[1]Комплексный'!$B$10:$B$24),'[1]Комплексный'!$F$35:$F$45),IF(K147&gt;3,SUMIF('[1]Комплексный'!$C$35:$C$45,MAX('[1]Комплексный'!$B$10:$B$24),'[1]Комплексный'!$G$35:$G$45)))))))</f>
        <v>0</v>
      </c>
      <c r="V147" s="56">
        <f>IF(M147="",0,IF(M147=0,0,IF(M147=1,SUMIF('[1]Комплексный'!$C$35:$C$45,MAX('[1]Комплексный'!$B$10:$B$24),'[1]Комплексный'!$D$35:$D$45),IF(M147=2,SUMIF('[1]Комплексный'!$C$35:$C$45,MAX('[1]Комплексный'!$B$10:$B$24),'[1]Комплексный'!$E$35:$E$45),IF(M147=3,SUMIF('[1]Комплексный'!$C$35:$C$45,MAX('[1]Комплексный'!$B$10:$B$24),'[1]Комплексный'!$F$35:$F$45),IF(M147&gt;3,SUMIF('[1]Комплексный'!$C$35:$C$45,MAX('[1]Комплексный'!$B$10:$B$24),'[1]Комплексный'!$G$35:$G$45)))))))</f>
        <v>0</v>
      </c>
      <c r="W147" s="56">
        <f>IF(P147="",0,IF(P147=0,0,IF(P147=1,SUMIF('[1]Комплексный'!$C$35:$C$45,MAX('[1]Комплексный'!$B$10:$B$24),'[1]Комплексный'!$D$35:$D$45),IF(P147=2,SUMIF('[1]Комплексный'!$C$35:$C$45,MAX('[1]Комплексный'!$B$10:$B$24),'[1]Комплексный'!$E$35:$E$45),IF(P147=3,SUMIF('[1]Комплексный'!$C$35:$C$45,MAX('[1]Комплексный'!$B$10:$B$24),'[1]Комплексный'!$F$35:$F$45),IF(P147&gt;3,SUMIF('[1]Комплексный'!$C$35:$C$45,MAX('[1]Комплексный'!$B$10:$B$24),'[1]Комплексный'!$G$35:$G$45)))))))</f>
        <v>0</v>
      </c>
      <c r="X147" s="56">
        <f t="shared" si="5"/>
        <v>0</v>
      </c>
    </row>
    <row r="148" spans="1:24" ht="62.25" customHeight="1" hidden="1">
      <c r="A148" s="28" t="str">
        <f t="shared" si="8"/>
        <v>z</v>
      </c>
      <c r="B148" s="33">
        <v>31</v>
      </c>
      <c r="C148" s="34">
        <f>_xlfn.IFERROR(VLOOKUP(B148,'[1]Многоборье'!$E$111:$T$143,3,FALSE),"")</f>
      </c>
      <c r="D148" s="34">
        <f>_xlfn.IFERROR(VLOOKUP(B148,'[1]Многоборье'!$E$112:$T$143,4,FALSE),"")</f>
      </c>
      <c r="E148" s="35">
        <f>_xlfn.IFERROR(VLOOKUP(B148,'[1]Многоборье'!$E$112:$T$143,5,FALSE),"")</f>
      </c>
      <c r="F148" s="34">
        <f>_xlfn.IFERROR(VLOOKUP(B148,'[1]Многоборье'!$E$112:$T$143,6,FALSE),"")</f>
      </c>
      <c r="G148" s="36">
        <f>_xlfn.IFERROR(VLOOKUP(B148,'[1]Многоборье'!$E$112:$T$143,7,FALSE),"")</f>
      </c>
      <c r="H148" s="36">
        <f>_xlfn.IFERROR(VLOOKUP(B148,'[1]Многоборье'!$E$112:$T$143,8,FALSE),"")</f>
      </c>
      <c r="I148" s="36">
        <f>_xlfn.IFERROR(VLOOKUP(B148,'[1]Многоборье'!$E$112:$T$143,9,FALSE),"")</f>
      </c>
      <c r="J148" s="36">
        <f>_xlfn.IFERROR(VLOOKUP(B148,'[1]Многоборье'!$E$112:$T$143,10,FALSE),"")</f>
      </c>
      <c r="K148" s="36">
        <f>_xlfn.IFERROR(VLOOKUP(B148,'[1]Многоборье'!$E$112:$T$143,11,FALSE),"")</f>
      </c>
      <c r="L148" s="36">
        <f>_xlfn.IFERROR(VLOOKUP(B148,'[1]Многоборье'!$E$112:$T$143,12,FALSE),"")</f>
      </c>
      <c r="M148" s="36">
        <f>_xlfn.IFERROR(VLOOKUP(B148,'[1]Многоборье'!$E$112:$T$143,13,FALSE),"")</f>
      </c>
      <c r="N148" s="36">
        <f>_xlfn.IFERROR(VLOOKUP(B148,'[1]Многоборье'!$E$112:$T$143,14,FALSE),"")</f>
      </c>
      <c r="O148" s="52">
        <f>_xlfn.IFERROR(VLOOKUP(B148,'[1]Многоборье'!$E$112:$T$143,15,FALSE),"")</f>
      </c>
      <c r="P148" s="52">
        <f t="shared" si="9"/>
      </c>
      <c r="Q148" s="36">
        <f>IF($C$123="","",_xlfn.IFERROR(IF(HLOOKUP('[1]Соревнования'!$B$11,'[1]Разряды'!$A$3:$AD$13,P148+1,FALSE)=0,"",HLOOKUP('[1]Соревнования'!$B$11,'[1]Разряды'!$A$3:$AD$13,P148+1,FALSE)),""))</f>
      </c>
      <c r="S148" s="56">
        <f>IF(G148="",0,IF(G148=0,0,IF(G148=1,SUMIF('[1]Комплексный'!$C$35:$C$45,MAX('[1]Комплексный'!$B$10:$B$24),'[1]Комплексный'!$D$35:$D$45),IF(G148=2,SUMIF('[1]Комплексный'!$C$35:$C$45,MAX('[1]Комплексный'!$B$10:$B$24),'[1]Комплексный'!$E$35:$E$45),IF(G148=3,SUMIF('[1]Комплексный'!$C$35:$C$45,MAX('[1]Комплексный'!$B$10:$B$24),'[1]Комплексный'!$F$35:$F$45),IF(G148&gt;3,SUMIF('[1]Комплексный'!$C$35:$C$45,MAX('[1]Комплексный'!$B$10:$B$24),'[1]Комплексный'!$G$35:$G$45)))))))</f>
        <v>0</v>
      </c>
      <c r="T148" s="56">
        <f>IF(I148="",0,IF(I148=0,0,IF(I148=1,SUMIF('[1]Комплексный'!$C$35:$C$45,MAX('[1]Комплексный'!$B$10:$B$24),'[1]Комплексный'!$D$35:$D$45),IF(I148=2,SUMIF('[1]Комплексный'!$C$35:$C$45,MAX('[1]Комплексный'!$B$10:$B$24),'[1]Комплексный'!$E$35:$E$45),IF(I148=3,SUMIF('[1]Комплексный'!$C$35:$C$45,MAX('[1]Комплексный'!$B$10:$B$24),'[1]Комплексный'!$F$35:$F$45),IF(I148&gt;3,SUMIF('[1]Комплексный'!$C$35:$C$45,MAX('[1]Комплексный'!$B$10:$B$24),'[1]Комплексный'!$G$35:$G$45)))))))</f>
        <v>0</v>
      </c>
      <c r="U148" s="56">
        <f>IF(K148="",0,IF(K148=0,0,IF(K148=1,SUMIF('[1]Комплексный'!$C$35:$C$45,MAX('[1]Комплексный'!$B$10:$B$24),'[1]Комплексный'!$D$35:$D$45),IF(K148=2,SUMIF('[1]Комплексный'!$C$35:$C$45,MAX('[1]Комплексный'!$B$10:$B$24),'[1]Комплексный'!$E$35:$E$45),IF(K148=3,SUMIF('[1]Комплексный'!$C$35:$C$45,MAX('[1]Комплексный'!$B$10:$B$24),'[1]Комплексный'!$F$35:$F$45),IF(K148&gt;3,SUMIF('[1]Комплексный'!$C$35:$C$45,MAX('[1]Комплексный'!$B$10:$B$24),'[1]Комплексный'!$G$35:$G$45)))))))</f>
        <v>0</v>
      </c>
      <c r="V148" s="56">
        <f>IF(M148="",0,IF(M148=0,0,IF(M148=1,SUMIF('[1]Комплексный'!$C$35:$C$45,MAX('[1]Комплексный'!$B$10:$B$24),'[1]Комплексный'!$D$35:$D$45),IF(M148=2,SUMIF('[1]Комплексный'!$C$35:$C$45,MAX('[1]Комплексный'!$B$10:$B$24),'[1]Комплексный'!$E$35:$E$45),IF(M148=3,SUMIF('[1]Комплексный'!$C$35:$C$45,MAX('[1]Комплексный'!$B$10:$B$24),'[1]Комплексный'!$F$35:$F$45),IF(M148&gt;3,SUMIF('[1]Комплексный'!$C$35:$C$45,MAX('[1]Комплексный'!$B$10:$B$24),'[1]Комплексный'!$G$35:$G$45)))))))</f>
        <v>0</v>
      </c>
      <c r="W148" s="56">
        <f>IF(P148="",0,IF(P148=0,0,IF(P148=1,SUMIF('[1]Комплексный'!$C$35:$C$45,MAX('[1]Комплексный'!$B$10:$B$24),'[1]Комплексный'!$D$35:$D$45),IF(P148=2,SUMIF('[1]Комплексный'!$C$35:$C$45,MAX('[1]Комплексный'!$B$10:$B$24),'[1]Комплексный'!$E$35:$E$45),IF(P148=3,SUMIF('[1]Комплексный'!$C$35:$C$45,MAX('[1]Комплексный'!$B$10:$B$24),'[1]Комплексный'!$F$35:$F$45),IF(P148&gt;3,SUMIF('[1]Комплексный'!$C$35:$C$45,MAX('[1]Комплексный'!$B$10:$B$24),'[1]Комплексный'!$G$35:$G$45)))))))</f>
        <v>0</v>
      </c>
      <c r="X148" s="56">
        <f>SUM(S148:W148)</f>
        <v>0</v>
      </c>
    </row>
    <row r="149" spans="1:24" ht="62.25" customHeight="1" hidden="1">
      <c r="A149" s="28" t="str">
        <f t="shared" si="8"/>
        <v>z</v>
      </c>
      <c r="B149" s="33">
        <v>32</v>
      </c>
      <c r="C149" s="34">
        <f>_xlfn.IFERROR(VLOOKUP(B149,'[1]Многоборье'!$E$111:$T$143,3,FALSE),"")</f>
      </c>
      <c r="D149" s="34">
        <f>_xlfn.IFERROR(VLOOKUP(B149,'[1]Многоборье'!$E$112:$T$143,4,FALSE),"")</f>
      </c>
      <c r="E149" s="35">
        <f>_xlfn.IFERROR(VLOOKUP(B149,'[1]Многоборье'!$E$112:$T$143,5,FALSE),"")</f>
      </c>
      <c r="F149" s="34">
        <f>_xlfn.IFERROR(VLOOKUP(B149,'[1]Многоборье'!$E$112:$T$143,6,FALSE),"")</f>
      </c>
      <c r="G149" s="36">
        <f>_xlfn.IFERROR(VLOOKUP(B149,'[1]Многоборье'!$E$112:$T$143,7,FALSE),"")</f>
      </c>
      <c r="H149" s="36">
        <f>_xlfn.IFERROR(VLOOKUP(B149,'[1]Многоборье'!$E$112:$T$143,8,FALSE),"")</f>
      </c>
      <c r="I149" s="36">
        <f>_xlfn.IFERROR(VLOOKUP(B149,'[1]Многоборье'!$E$112:$T$143,9,FALSE),"")</f>
      </c>
      <c r="J149" s="36">
        <f>_xlfn.IFERROR(VLOOKUP(B149,'[1]Многоборье'!$E$112:$T$143,10,FALSE),"")</f>
      </c>
      <c r="K149" s="36">
        <f>_xlfn.IFERROR(VLOOKUP(B149,'[1]Многоборье'!$E$112:$T$143,11,FALSE),"")</f>
      </c>
      <c r="L149" s="36">
        <f>_xlfn.IFERROR(VLOOKUP(B149,'[1]Многоборье'!$E$112:$T$143,12,FALSE),"")</f>
      </c>
      <c r="M149" s="36">
        <f>_xlfn.IFERROR(VLOOKUP(B149,'[1]Многоборье'!$E$112:$T$143,13,FALSE),"")</f>
      </c>
      <c r="N149" s="36">
        <f>_xlfn.IFERROR(VLOOKUP(B149,'[1]Многоборье'!$E$112:$T$143,14,FALSE),"")</f>
      </c>
      <c r="O149" s="52">
        <f>_xlfn.IFERROR(VLOOKUP(B149,'[1]Многоборье'!$E$112:$T$143,15,FALSE),"")</f>
      </c>
      <c r="P149" s="52">
        <f t="shared" si="9"/>
      </c>
      <c r="Q149" s="36">
        <f>IF($C$123="","",_xlfn.IFERROR(IF(HLOOKUP('[1]Соревнования'!$B$11,'[1]Разряды'!$A$3:$AD$13,P149+1,FALSE)=0,"",HLOOKUP('[1]Соревнования'!$B$11,'[1]Разряды'!$A$3:$AD$13,P149+1,FALSE)),""))</f>
      </c>
      <c r="S149" s="56">
        <f>IF(G149="",0,IF(G149=0,0,IF(G149=1,SUMIF('[1]Комплексный'!$C$35:$C$45,MAX('[1]Комплексный'!$B$10:$B$24),'[1]Комплексный'!$D$35:$D$45),IF(G149=2,SUMIF('[1]Комплексный'!$C$35:$C$45,MAX('[1]Комплексный'!$B$10:$B$24),'[1]Комплексный'!$E$35:$E$45),IF(G149=3,SUMIF('[1]Комплексный'!$C$35:$C$45,MAX('[1]Комплексный'!$B$10:$B$24),'[1]Комплексный'!$F$35:$F$45),IF(G149&gt;3,SUMIF('[1]Комплексный'!$C$35:$C$45,MAX('[1]Комплексный'!$B$10:$B$24),'[1]Комплексный'!$G$35:$G$45)))))))</f>
        <v>0</v>
      </c>
      <c r="T149" s="56">
        <f>IF(I149="",0,IF(I149=0,0,IF(I149=1,SUMIF('[1]Комплексный'!$C$35:$C$45,MAX('[1]Комплексный'!$B$10:$B$24),'[1]Комплексный'!$D$35:$D$45),IF(I149=2,SUMIF('[1]Комплексный'!$C$35:$C$45,MAX('[1]Комплексный'!$B$10:$B$24),'[1]Комплексный'!$E$35:$E$45),IF(I149=3,SUMIF('[1]Комплексный'!$C$35:$C$45,MAX('[1]Комплексный'!$B$10:$B$24),'[1]Комплексный'!$F$35:$F$45),IF(I149&gt;3,SUMIF('[1]Комплексный'!$C$35:$C$45,MAX('[1]Комплексный'!$B$10:$B$24),'[1]Комплексный'!$G$35:$G$45)))))))</f>
        <v>0</v>
      </c>
      <c r="U149" s="56">
        <f>IF(K149="",0,IF(K149=0,0,IF(K149=1,SUMIF('[1]Комплексный'!$C$35:$C$45,MAX('[1]Комплексный'!$B$10:$B$24),'[1]Комплексный'!$D$35:$D$45),IF(K149=2,SUMIF('[1]Комплексный'!$C$35:$C$45,MAX('[1]Комплексный'!$B$10:$B$24),'[1]Комплексный'!$E$35:$E$45),IF(K149=3,SUMIF('[1]Комплексный'!$C$35:$C$45,MAX('[1]Комплексный'!$B$10:$B$24),'[1]Комплексный'!$F$35:$F$45),IF(K149&gt;3,SUMIF('[1]Комплексный'!$C$35:$C$45,MAX('[1]Комплексный'!$B$10:$B$24),'[1]Комплексный'!$G$35:$G$45)))))))</f>
        <v>0</v>
      </c>
      <c r="V149" s="56">
        <f>IF(M149="",0,IF(M149=0,0,IF(M149=1,SUMIF('[1]Комплексный'!$C$35:$C$45,MAX('[1]Комплексный'!$B$10:$B$24),'[1]Комплексный'!$D$35:$D$45),IF(M149=2,SUMIF('[1]Комплексный'!$C$35:$C$45,MAX('[1]Комплексный'!$B$10:$B$24),'[1]Комплексный'!$E$35:$E$45),IF(M149=3,SUMIF('[1]Комплексный'!$C$35:$C$45,MAX('[1]Комплексный'!$B$10:$B$24),'[1]Комплексный'!$F$35:$F$45),IF(M149&gt;3,SUMIF('[1]Комплексный'!$C$35:$C$45,MAX('[1]Комплексный'!$B$10:$B$24),'[1]Комплексный'!$G$35:$G$45)))))))</f>
        <v>0</v>
      </c>
      <c r="W149" s="56">
        <f>IF(P149="",0,IF(P149=0,0,IF(P149=1,SUMIF('[1]Комплексный'!$C$35:$C$45,MAX('[1]Комплексный'!$B$10:$B$24),'[1]Комплексный'!$D$35:$D$45),IF(P149=2,SUMIF('[1]Комплексный'!$C$35:$C$45,MAX('[1]Комплексный'!$B$10:$B$24),'[1]Комплексный'!$E$35:$E$45),IF(P149=3,SUMIF('[1]Комплексный'!$C$35:$C$45,MAX('[1]Комплексный'!$B$10:$B$24),'[1]Комплексный'!$F$35:$F$45),IF(P149&gt;3,SUMIF('[1]Комплексный'!$C$35:$C$45,MAX('[1]Комплексный'!$B$10:$B$24),'[1]Комплексный'!$G$35:$G$45)))))))</f>
        <v>0</v>
      </c>
      <c r="X149" s="56">
        <f>SUM(S149:W149)</f>
        <v>0</v>
      </c>
    </row>
    <row r="150" spans="2:16" ht="18" customHeight="1">
      <c r="B150" s="57"/>
      <c r="C150" s="58"/>
      <c r="D150" s="58"/>
      <c r="E150" s="59"/>
      <c r="F150" s="59"/>
      <c r="G150" s="60"/>
      <c r="H150" s="60"/>
      <c r="I150" s="60"/>
      <c r="J150" s="60"/>
      <c r="K150" s="60"/>
      <c r="L150" s="60"/>
      <c r="M150" s="60"/>
      <c r="N150" s="60"/>
      <c r="O150" s="24"/>
      <c r="P150" s="60"/>
    </row>
    <row r="151" spans="5:14" s="3" customFormat="1" ht="17.25">
      <c r="E151" s="61" t="s">
        <v>18</v>
      </c>
      <c r="N151" s="63" t="str">
        <f>'[1]Длинная гонка на печать'!K149</f>
        <v>Яковлева Е.Л. (СС1К)</v>
      </c>
    </row>
    <row r="152" spans="5:14" s="3" customFormat="1" ht="17.25">
      <c r="E152" s="62"/>
      <c r="N152" s="63"/>
    </row>
    <row r="153" spans="5:14" s="3" customFormat="1" ht="17.25">
      <c r="E153" s="62" t="s">
        <v>19</v>
      </c>
      <c r="N153" s="63" t="str">
        <f>'[1]Длинная гонка на печать'!K151</f>
        <v>Нерадовский А.С. (СС1К)</v>
      </c>
    </row>
  </sheetData>
  <sheetProtection formatCells="0" formatColumns="0" formatRows="0"/>
  <mergeCells count="26">
    <mergeCell ref="B1:Q1"/>
    <mergeCell ref="B2:Q2"/>
    <mergeCell ref="B3:Q3"/>
    <mergeCell ref="B5:Q5"/>
    <mergeCell ref="B7:Q7"/>
    <mergeCell ref="B8:Q8"/>
    <mergeCell ref="E9:H9"/>
    <mergeCell ref="B10:D10"/>
    <mergeCell ref="B11:D11"/>
    <mergeCell ref="J11:P11"/>
    <mergeCell ref="G12:H12"/>
    <mergeCell ref="I12:J12"/>
    <mergeCell ref="K12:L12"/>
    <mergeCell ref="M12:N12"/>
    <mergeCell ref="B14:Q14"/>
    <mergeCell ref="B47:Q47"/>
    <mergeCell ref="B84:Q84"/>
    <mergeCell ref="B117:Q117"/>
    <mergeCell ref="B12:B13"/>
    <mergeCell ref="C12:C13"/>
    <mergeCell ref="D12:D13"/>
    <mergeCell ref="E12:E13"/>
    <mergeCell ref="F12:F13"/>
    <mergeCell ref="O12:O13"/>
    <mergeCell ref="P12:P13"/>
    <mergeCell ref="Q12:Q13"/>
  </mergeCells>
  <hyperlinks>
    <hyperlink ref="B2" r:id="rId1" display="http://www.raftspb.ru/"/>
    <hyperlink ref="B2:Q2" r:id="rId2" display="http://www.raftspb.ru/"/>
  </hyperlinks>
  <printOptions horizontalCentered="1"/>
  <pageMargins left="0.3937007874015748" right="0.3937007874015748" top="0.1968503937007874" bottom="0.1968503937007874" header="0.31496062992125984" footer="0.31496062992125984"/>
  <pageSetup fitToHeight="2" fitToWidth="0" orientation="landscape" paperSize="9" scale="60"/>
  <rowBreaks count="1" manualBreakCount="1">
    <brk id="83" min="1" max="16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rafts</cp:lastModifiedBy>
  <dcterms:created xsi:type="dcterms:W3CDTF">2022-05-23T15:22:00Z</dcterms:created>
  <dcterms:modified xsi:type="dcterms:W3CDTF">2022-05-24T06:08:39Z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CA64F8C753FD42779C8EBCC3EC9AC2E1</vt:lpwstr>
  </property>
  <property fmtid="{D5CDD505-2E9C-101B-9397-08002B2CF9AE}" pid="4" name="KSOProductBuildV">
    <vt:lpwstr>1049-11.2.0.11130</vt:lpwstr>
  </property>
</Properties>
</file>